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showSheetTabs="0" xWindow="240" yWindow="45" windowWidth="15150" windowHeight="7320" tabRatio="803" firstSheet="8" activeTab="18"/>
  </bookViews>
  <sheets>
    <sheet name="Règles de formation des gro (4)" sheetId="27" r:id="rId1"/>
    <sheet name="Règles de formation des gro (3)" sheetId="25" r:id="rId2"/>
    <sheet name="Règles de formation des gro (2)" sheetId="24" r:id="rId3"/>
    <sheet name="Tableau Secondaire élèves rég" sheetId="23" r:id="rId4"/>
    <sheet name="Tableau Primaire Classe ord" sheetId="22" r:id="rId5"/>
    <sheet name="Tableau EHDAA caté dist sec" sheetId="21" r:id="rId6"/>
    <sheet name="Tableau Spécialiste Primaire" sheetId="20" r:id="rId7"/>
    <sheet name="Tableau Secondaire" sheetId="19" r:id="rId8"/>
    <sheet name="Tableau Primaire" sheetId="17" r:id="rId9"/>
    <sheet name="Estim des comp-Spé 120 minutes" sheetId="8" r:id="rId10"/>
    <sheet name="Estim des comp-Présc-prim" sheetId="6" r:id="rId11"/>
    <sheet name="Règles de formation des groupe" sheetId="1" r:id="rId12"/>
    <sheet name="Estim des compensations-Spéc" sheetId="2" r:id="rId13"/>
    <sheet name="Liste des codes-EHDAA -Présco" sheetId="3" r:id="rId14"/>
    <sheet name="Liste des codes-EHDAA-Prim" sheetId="4" r:id="rId15"/>
    <sheet name="FeuiListe des codes-EHDAA-SEC" sheetId="5" r:id="rId16"/>
    <sheet name="Règles de form-groupe EHDAA" sheetId="9" r:id="rId17"/>
    <sheet name="Donnée liste déroulante" sheetId="11" r:id="rId18"/>
    <sheet name="Menu" sheetId="12" r:id="rId19"/>
    <sheet name="Tableau EHDAA caté dist" sheetId="14" r:id="rId20"/>
    <sheet name="Feuil3" sheetId="26" r:id="rId21"/>
  </sheets>
  <definedNames>
    <definedName name="pondprim">'Liste des codes-EHDAA-Prim'!$A$10:$I$28</definedName>
  </definedNames>
  <calcPr calcId="145621"/>
</workbook>
</file>

<file path=xl/calcChain.xml><?xml version="1.0" encoding="utf-8"?>
<calcChain xmlns="http://schemas.openxmlformats.org/spreadsheetml/2006/main">
  <c r="I27" i="20" l="1"/>
  <c r="I28" i="19"/>
  <c r="G26" i="22"/>
  <c r="I26" i="22" s="1"/>
  <c r="I32" i="22" s="1"/>
  <c r="C36" i="22" s="1"/>
  <c r="C37" i="22" s="1"/>
  <c r="B47" i="23"/>
  <c r="C39" i="23"/>
  <c r="B38" i="23"/>
  <c r="C38" i="23" s="1"/>
  <c r="C37" i="23"/>
  <c r="C36" i="23"/>
  <c r="I31" i="23"/>
  <c r="G31" i="23"/>
  <c r="I30" i="23"/>
  <c r="G30" i="23"/>
  <c r="I29" i="23"/>
  <c r="G29" i="23"/>
  <c r="I28" i="23"/>
  <c r="G28" i="23"/>
  <c r="I27" i="23"/>
  <c r="G27" i="23"/>
  <c r="G26" i="23"/>
  <c r="I26" i="23" s="1"/>
  <c r="B41" i="22"/>
  <c r="C74" i="21"/>
  <c r="C67" i="21"/>
  <c r="C66" i="21"/>
  <c r="B85" i="21"/>
  <c r="C51" i="21"/>
  <c r="C77" i="21" s="1"/>
  <c r="G31" i="21"/>
  <c r="I31" i="21" s="1"/>
  <c r="G30" i="21"/>
  <c r="I30" i="21" s="1"/>
  <c r="G29" i="21"/>
  <c r="I29" i="21" s="1"/>
  <c r="G28" i="21"/>
  <c r="I28" i="21" s="1"/>
  <c r="G27" i="21"/>
  <c r="I27" i="21" s="1"/>
  <c r="G26" i="21"/>
  <c r="I26" i="21" s="1"/>
  <c r="B72" i="14"/>
  <c r="B41" i="17"/>
  <c r="B47" i="19"/>
  <c r="C36" i="20"/>
  <c r="B47" i="20"/>
  <c r="C39" i="20"/>
  <c r="B38" i="20"/>
  <c r="C38" i="20" s="1"/>
  <c r="C37" i="20"/>
  <c r="G31" i="20"/>
  <c r="I31" i="20" s="1"/>
  <c r="G30" i="20"/>
  <c r="I30" i="20" s="1"/>
  <c r="G29" i="20"/>
  <c r="I29" i="20" s="1"/>
  <c r="G28" i="20"/>
  <c r="I28" i="20" s="1"/>
  <c r="G27" i="20"/>
  <c r="G26" i="20"/>
  <c r="I26" i="20" s="1"/>
  <c r="C51" i="14"/>
  <c r="C67" i="14" s="1"/>
  <c r="B38" i="19"/>
  <c r="C38" i="19" s="1"/>
  <c r="C39" i="19"/>
  <c r="C37" i="19"/>
  <c r="C36" i="19"/>
  <c r="G31" i="19"/>
  <c r="I31" i="19" s="1"/>
  <c r="G30" i="19"/>
  <c r="I30" i="19" s="1"/>
  <c r="G29" i="19"/>
  <c r="I29" i="19" s="1"/>
  <c r="G28" i="19"/>
  <c r="G27" i="19"/>
  <c r="I27" i="19" s="1"/>
  <c r="G26" i="19"/>
  <c r="I26" i="19" s="1"/>
  <c r="B47" i="11"/>
  <c r="C47" i="11" s="1"/>
  <c r="C46" i="11"/>
  <c r="C45" i="11"/>
  <c r="C44" i="11"/>
  <c r="C43" i="11" s="1"/>
  <c r="B42" i="11"/>
  <c r="D42" i="11" s="1"/>
  <c r="G31" i="17"/>
  <c r="I31" i="17" s="1"/>
  <c r="G30" i="17"/>
  <c r="I30" i="17" s="1"/>
  <c r="G29" i="17"/>
  <c r="I29" i="17" s="1"/>
  <c r="G28" i="17"/>
  <c r="I28" i="17" s="1"/>
  <c r="G27" i="17"/>
  <c r="I27" i="17" s="1"/>
  <c r="G26" i="17"/>
  <c r="I26" i="17" s="1"/>
  <c r="G26" i="14"/>
  <c r="I26" i="14" s="1"/>
  <c r="G27" i="14"/>
  <c r="I27" i="14" s="1"/>
  <c r="G28" i="14"/>
  <c r="I28" i="14" s="1"/>
  <c r="G29" i="14"/>
  <c r="I29" i="14" s="1"/>
  <c r="G30" i="14"/>
  <c r="I30" i="14" s="1"/>
  <c r="G31" i="14"/>
  <c r="I31" i="14" s="1"/>
  <c r="I32" i="14" l="1"/>
  <c r="I32" i="23"/>
  <c r="C42" i="23" s="1"/>
  <c r="C43" i="23" s="1"/>
  <c r="B35" i="23" s="1"/>
  <c r="D35" i="23" s="1"/>
  <c r="I32" i="20"/>
  <c r="C42" i="20" s="1"/>
  <c r="C43" i="20" s="1"/>
  <c r="L42" i="20" s="1"/>
  <c r="K42" i="23"/>
  <c r="K43" i="23" s="1"/>
  <c r="L42" i="23"/>
  <c r="K36" i="22"/>
  <c r="K37" i="22" s="1"/>
  <c r="K38" i="22" s="1"/>
  <c r="L36" i="22"/>
  <c r="B54" i="21"/>
  <c r="C54" i="21" s="1"/>
  <c r="B58" i="21" s="1"/>
  <c r="B53" i="21"/>
  <c r="C53" i="21" s="1"/>
  <c r="B57" i="21" s="1"/>
  <c r="B55" i="21"/>
  <c r="C55" i="21" s="1"/>
  <c r="I32" i="21"/>
  <c r="D35" i="20"/>
  <c r="B53" i="14"/>
  <c r="C53" i="14" s="1"/>
  <c r="B57" i="14" s="1"/>
  <c r="B54" i="14"/>
  <c r="C54" i="14" s="1"/>
  <c r="B55" i="14"/>
  <c r="C55" i="14" s="1"/>
  <c r="B59" i="14" s="1"/>
  <c r="I32" i="19"/>
  <c r="D46" i="11"/>
  <c r="E42" i="11"/>
  <c r="I32" i="17"/>
  <c r="C36" i="17" s="1"/>
  <c r="C37" i="17" s="1"/>
  <c r="B34" i="11"/>
  <c r="B35" i="11" s="1"/>
  <c r="B36" i="11" s="1"/>
  <c r="B37" i="11" s="1"/>
  <c r="B38" i="11" s="1"/>
  <c r="K42" i="20" l="1"/>
  <c r="K43" i="20" s="1"/>
  <c r="C38" i="22"/>
  <c r="H39" i="22" s="1"/>
  <c r="E35" i="23"/>
  <c r="D36" i="23"/>
  <c r="B63" i="21"/>
  <c r="B65" i="21" s="1"/>
  <c r="C78" i="21" s="1"/>
  <c r="B62" i="21"/>
  <c r="B59" i="21"/>
  <c r="B61" i="21"/>
  <c r="D36" i="20"/>
  <c r="E35" i="20"/>
  <c r="B61" i="14"/>
  <c r="B58" i="14"/>
  <c r="C68" i="14"/>
  <c r="B63" i="14"/>
  <c r="B62" i="14"/>
  <c r="C42" i="19"/>
  <c r="C43" i="19" s="1"/>
  <c r="B35" i="19" s="1"/>
  <c r="D35" i="19" s="1"/>
  <c r="L36" i="17"/>
  <c r="K36" i="17"/>
  <c r="E46" i="11"/>
  <c r="F42" i="11"/>
  <c r="D65" i="21" l="1"/>
  <c r="E65" i="21" s="1"/>
  <c r="F65" i="21" s="1"/>
  <c r="G65" i="21" s="1"/>
  <c r="G66" i="21" s="1"/>
  <c r="E36" i="23"/>
  <c r="F35" i="23"/>
  <c r="B68" i="21"/>
  <c r="C68" i="21" s="1"/>
  <c r="K77" i="21"/>
  <c r="K78" i="21" s="1"/>
  <c r="L77" i="21"/>
  <c r="F35" i="20"/>
  <c r="E36" i="20"/>
  <c r="K67" i="14"/>
  <c r="K68" i="14" s="1"/>
  <c r="C69" i="14" s="1"/>
  <c r="L67" i="14"/>
  <c r="K42" i="19"/>
  <c r="K43" i="19" s="1"/>
  <c r="L42" i="19"/>
  <c r="E35" i="19"/>
  <c r="D36" i="19"/>
  <c r="F46" i="11"/>
  <c r="G42" i="11"/>
  <c r="K37" i="17"/>
  <c r="K38" i="17" s="1"/>
  <c r="H65" i="21" l="1"/>
  <c r="E66" i="21"/>
  <c r="F66" i="21"/>
  <c r="D66" i="21"/>
  <c r="G35" i="23"/>
  <c r="F36" i="23"/>
  <c r="I65" i="21"/>
  <c r="H66" i="21"/>
  <c r="F36" i="20"/>
  <c r="G35" i="20"/>
  <c r="K69" i="14"/>
  <c r="E36" i="19"/>
  <c r="F35" i="19"/>
  <c r="G46" i="11"/>
  <c r="H42" i="11"/>
  <c r="C38" i="17"/>
  <c r="H39" i="17" s="1"/>
  <c r="G36" i="23" l="1"/>
  <c r="H35" i="23"/>
  <c r="I66" i="21"/>
  <c r="J65" i="21"/>
  <c r="H35" i="20"/>
  <c r="G36" i="20"/>
  <c r="G35" i="19"/>
  <c r="F36" i="19"/>
  <c r="H46" i="11"/>
  <c r="I42" i="11"/>
  <c r="I35" i="23" l="1"/>
  <c r="H36" i="23"/>
  <c r="K65" i="21"/>
  <c r="J66" i="21"/>
  <c r="H36" i="20"/>
  <c r="I35" i="20"/>
  <c r="G36" i="19"/>
  <c r="H35" i="19"/>
  <c r="I46" i="11"/>
  <c r="J42" i="11"/>
  <c r="I36" i="23" l="1"/>
  <c r="J35" i="23"/>
  <c r="K66" i="21"/>
  <c r="L65" i="21"/>
  <c r="J35" i="20"/>
  <c r="I36" i="20"/>
  <c r="I35" i="19"/>
  <c r="H36" i="19"/>
  <c r="J46" i="11"/>
  <c r="K42" i="11"/>
  <c r="K35" i="23" l="1"/>
  <c r="J36" i="23"/>
  <c r="M65" i="21"/>
  <c r="L66" i="21"/>
  <c r="J36" i="20"/>
  <c r="K35" i="20"/>
  <c r="I36" i="19"/>
  <c r="J35" i="19"/>
  <c r="K46" i="11"/>
  <c r="L42" i="11"/>
  <c r="K36" i="23" l="1"/>
  <c r="L35" i="23"/>
  <c r="M66" i="21"/>
  <c r="N65" i="21"/>
  <c r="L35" i="20"/>
  <c r="K36" i="20"/>
  <c r="K35" i="19"/>
  <c r="J36" i="19"/>
  <c r="L46" i="11"/>
  <c r="M42" i="11"/>
  <c r="M35" i="23" l="1"/>
  <c r="L36" i="23"/>
  <c r="O65" i="21"/>
  <c r="N66" i="21"/>
  <c r="L36" i="20"/>
  <c r="M35" i="20"/>
  <c r="K36" i="19"/>
  <c r="L35" i="19"/>
  <c r="M46" i="11"/>
  <c r="N42" i="11"/>
  <c r="M36" i="23" l="1"/>
  <c r="N35" i="23"/>
  <c r="O66" i="21"/>
  <c r="P65" i="21"/>
  <c r="P66" i="21" s="1"/>
  <c r="N35" i="20"/>
  <c r="M36" i="20"/>
  <c r="L36" i="19"/>
  <c r="M35" i="19"/>
  <c r="N46" i="11"/>
  <c r="O42" i="11"/>
  <c r="O35" i="23" l="1"/>
  <c r="N36" i="23"/>
  <c r="C65" i="21"/>
  <c r="A74" i="21" s="1"/>
  <c r="N36" i="20"/>
  <c r="O35" i="20"/>
  <c r="N35" i="19"/>
  <c r="M36" i="19"/>
  <c r="O46" i="11"/>
  <c r="P42" i="11"/>
  <c r="P46" i="11" s="1"/>
  <c r="C42" i="11" l="1"/>
  <c r="O36" i="23"/>
  <c r="P35" i="23"/>
  <c r="P36" i="23" s="1"/>
  <c r="B74" i="21"/>
  <c r="B76" i="21" s="1"/>
  <c r="P35" i="20"/>
  <c r="P36" i="20" s="1"/>
  <c r="O36" i="20"/>
  <c r="O35" i="19"/>
  <c r="N36" i="19"/>
  <c r="A50" i="11"/>
  <c r="B50" i="11"/>
  <c r="C35" i="23" l="1"/>
  <c r="C35" i="20"/>
  <c r="B39" i="20" s="1"/>
  <c r="B39" i="23"/>
  <c r="A39" i="23"/>
  <c r="H79" i="21"/>
  <c r="C79" i="21"/>
  <c r="C80" i="21" s="1"/>
  <c r="O36" i="19"/>
  <c r="P35" i="19"/>
  <c r="P36" i="19" s="1"/>
  <c r="A39" i="20" l="1"/>
  <c r="B41" i="23"/>
  <c r="C44" i="23" s="1"/>
  <c r="C45" i="23" s="1"/>
  <c r="H44" i="23"/>
  <c r="H44" i="20"/>
  <c r="B41" i="20"/>
  <c r="C44" i="20" s="1"/>
  <c r="C45" i="20" s="1"/>
  <c r="C35" i="19"/>
  <c r="B39" i="19" s="1"/>
  <c r="A39" i="19" l="1"/>
  <c r="B41" i="19"/>
  <c r="C44" i="19" s="1"/>
  <c r="C45" i="19" s="1"/>
  <c r="H44" i="19"/>
</calcChain>
</file>

<file path=xl/comments1.xml><?xml version="1.0" encoding="utf-8"?>
<comments xmlns="http://schemas.openxmlformats.org/spreadsheetml/2006/main">
  <authors>
    <author>Mark Lap1</author>
  </authors>
  <commentList>
    <comment ref="C18" authorId="0">
      <text>
        <r>
          <rPr>
            <sz val="9"/>
            <color indexed="81"/>
            <rFont val="Tahoma"/>
            <family val="2"/>
          </rPr>
          <t xml:space="preserve">Veuillez inscrire le nombre de tous les élèves inscrits dans votre classe.
</t>
        </r>
      </text>
    </comment>
    <comment ref="C21" authorId="0">
      <text>
        <r>
          <rPr>
            <sz val="9"/>
            <color indexed="81"/>
            <rFont val="Tahoma"/>
            <family val="2"/>
          </rPr>
          <t xml:space="preserve">Veuillez inscrire les données à l’aide du tableau suivant
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Veuillez inscrire l’unité de pondération.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Mark Lap1</author>
  </authors>
  <commentList>
    <comment ref="C18" authorId="0">
      <text>
        <r>
          <rPr>
            <sz val="9"/>
            <color indexed="81"/>
            <rFont val="Tahoma"/>
            <family val="2"/>
          </rPr>
          <t xml:space="preserve">Veuillez inscrire le nombre de tous les élèves inscrits dans votre classe.
</t>
        </r>
      </text>
    </comment>
    <comment ref="C21" authorId="0">
      <text>
        <r>
          <rPr>
            <sz val="9"/>
            <color indexed="81"/>
            <rFont val="Tahoma"/>
            <family val="2"/>
          </rPr>
          <t xml:space="preserve">Veuillez inscrire les données à l’aide du tableau suivant
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Veuillez inscrire l’unité de pondération.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>
      <text>
        <r>
          <rPr>
            <b/>
            <sz val="9"/>
            <color indexed="81"/>
            <rFont val="Tahoma"/>
            <family val="2"/>
          </rPr>
          <t>Confirmer le nombre de jours avec le calendrier scolaire ou prendre le nombre réel de présences de l'élève</t>
        </r>
      </text>
    </comment>
  </commentList>
</comments>
</file>

<file path=xl/comments3.xml><?xml version="1.0" encoding="utf-8"?>
<comments xmlns="http://schemas.openxmlformats.org/spreadsheetml/2006/main">
  <authors>
    <author>Mark Lap1</author>
  </authors>
  <commentList>
    <comment ref="C18" authorId="0">
      <text>
        <r>
          <rPr>
            <sz val="9"/>
            <color indexed="81"/>
            <rFont val="Tahoma"/>
            <family val="2"/>
          </rPr>
          <t xml:space="preserve">Veuillez inscrire le nombre de tous les élèves inscrits dans votre classe.
</t>
        </r>
      </text>
    </comment>
    <comment ref="C21" authorId="0">
      <text>
        <r>
          <rPr>
            <sz val="9"/>
            <color indexed="81"/>
            <rFont val="Tahoma"/>
            <family val="2"/>
          </rPr>
          <t xml:space="preserve">Veuillez inscrire les données à l’aide du tableau suivant
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Veuillez inscrire l’unité de pondération.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Mark Lap1</author>
  </authors>
  <commentList>
    <comment ref="C18" authorId="0">
      <text>
        <r>
          <rPr>
            <sz val="9"/>
            <color indexed="81"/>
            <rFont val="Tahoma"/>
            <family val="2"/>
          </rPr>
          <t xml:space="preserve">Veuillez inscrire le nombre de tous les élèves inscrits dans votre classe.
</t>
        </r>
      </text>
    </comment>
    <comment ref="C21" authorId="0">
      <text>
        <r>
          <rPr>
            <sz val="9"/>
            <color indexed="81"/>
            <rFont val="Tahoma"/>
            <family val="2"/>
          </rPr>
          <t xml:space="preserve">Veuillez inscrire les données à l’aide du tableau suivant
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Veuillez inscrire l’unité de pondération.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Mark Lap1</author>
  </authors>
  <commentList>
    <comment ref="C18" authorId="0">
      <text>
        <r>
          <rPr>
            <sz val="9"/>
            <color indexed="81"/>
            <rFont val="Tahoma"/>
            <family val="2"/>
          </rPr>
          <t xml:space="preserve">Veuillez inscrire le nombre de tous les élèves inscrits dans votre classe.
</t>
        </r>
      </text>
    </comment>
    <comment ref="C21" authorId="0">
      <text>
        <r>
          <rPr>
            <sz val="9"/>
            <color indexed="81"/>
            <rFont val="Tahoma"/>
            <family val="2"/>
          </rPr>
          <t xml:space="preserve">Veuillez inscrire les données à l’aide du tableau suivant
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Veuillez inscrire l’unité de pondération.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>
      <text>
        <r>
          <rPr>
            <b/>
            <sz val="9"/>
            <color indexed="81"/>
            <rFont val="Tahoma"/>
            <family val="2"/>
          </rPr>
          <t>Confirmer le nombre de jours avec le calendrier scolaire ou prendre le nombre réel de présences de l'élève</t>
        </r>
      </text>
    </comment>
  </commentList>
</comments>
</file>

<file path=xl/sharedStrings.xml><?xml version="1.0" encoding="utf-8"?>
<sst xmlns="http://schemas.openxmlformats.org/spreadsheetml/2006/main" count="816" uniqueCount="253">
  <si>
    <t>Au préscolaire</t>
  </si>
  <si>
    <t>4 ans</t>
  </si>
  <si>
    <t>5 ans</t>
  </si>
  <si>
    <t>Maximum</t>
  </si>
  <si>
    <t>Moyenne</t>
  </si>
  <si>
    <t>Au primaire</t>
  </si>
  <si>
    <t xml:space="preserve">1ère </t>
  </si>
  <si>
    <t>Type de secteur</t>
  </si>
  <si>
    <t>Défavorisé</t>
  </si>
  <si>
    <t>ordinaire</t>
  </si>
  <si>
    <t>Au secondaire</t>
  </si>
  <si>
    <t>Exploration technique ou professionnelle</t>
  </si>
  <si>
    <t>Cheminement particulier temporaire</t>
  </si>
  <si>
    <t>Accueil et soutien à l'apprentissage de la langue française</t>
  </si>
  <si>
    <t>3e, 4e et 5e</t>
  </si>
  <si>
    <t>1er et 2e</t>
  </si>
  <si>
    <t>À la formation professionnelle</t>
  </si>
  <si>
    <t>Santé, assistance et soins infirmiers</t>
  </si>
  <si>
    <t>En milieu Hospitalier</t>
  </si>
  <si>
    <t>Cours hors hôpital</t>
  </si>
  <si>
    <t>Agriculture</t>
  </si>
  <si>
    <t>Administration, commerce et informatique</t>
  </si>
  <si>
    <t>Classes-ateliers ou laboratoire</t>
  </si>
  <si>
    <t>Classe</t>
  </si>
  <si>
    <t>Tout autre cours en formation professionnelle</t>
  </si>
  <si>
    <t>2e</t>
  </si>
  <si>
    <t>3e</t>
  </si>
  <si>
    <t>4e</t>
  </si>
  <si>
    <t>5e et 6e</t>
  </si>
  <si>
    <t>Nb d'élèves</t>
  </si>
  <si>
    <t>Degré</t>
  </si>
  <si>
    <t>Préscolaire 4 ans</t>
  </si>
  <si>
    <t>Préscolaire 5 ans</t>
  </si>
  <si>
    <t>1ère - 2e-3e-4e-5e-6e</t>
  </si>
  <si>
    <t>1ère ordinaire</t>
  </si>
  <si>
    <t>2e ordinaire</t>
  </si>
  <si>
    <t>3e-4e-5e-6e ordinaire</t>
  </si>
  <si>
    <t>Liste des codes pour EHDAA- Préscolaire</t>
  </si>
  <si>
    <t>Pondération</t>
  </si>
  <si>
    <t>4 ans Max.18</t>
  </si>
  <si>
    <t>5 ans Max.20</t>
  </si>
  <si>
    <t>Type de difficulté</t>
  </si>
  <si>
    <t>MOY</t>
  </si>
  <si>
    <t>MAX</t>
  </si>
  <si>
    <t>Code de difficulté</t>
  </si>
  <si>
    <t>Difficulté d’apprentissage</t>
  </si>
  <si>
    <t>NIL</t>
  </si>
  <si>
    <t>Troubles de comportement</t>
  </si>
  <si>
    <t>Troubles graves du comportement associés à une déficience psychosociale</t>
  </si>
  <si>
    <t>Déficience intellectuelle profonde</t>
  </si>
  <si>
    <t>Déficience intellectuelle moyenne à sévère</t>
  </si>
  <si>
    <t>Déficience motrice légère ou organique</t>
  </si>
  <si>
    <t>Déficience langagière</t>
  </si>
  <si>
    <t>Déficience langagière sévère : caractéristiques correspondant à l’audimutité</t>
  </si>
  <si>
    <t>34A</t>
  </si>
  <si>
    <t>Déficience motrice grave</t>
  </si>
  <si>
    <t>Déficience visuelle</t>
  </si>
  <si>
    <t>Déficience auditive</t>
  </si>
  <si>
    <t>Troubles envahissants du développement</t>
  </si>
  <si>
    <t>Troubles relevant de la psychopathologie</t>
  </si>
  <si>
    <t>Déficience atypique</t>
  </si>
  <si>
    <t>Dernière mise à jour:</t>
  </si>
  <si>
    <t>Liste des codes pour EHDAA- Secondaire</t>
  </si>
  <si>
    <t>Sec. I-II (tous les milieux) Max.30</t>
  </si>
  <si>
    <t>Sec. III-IV-V (tous les milieux) Max.32</t>
  </si>
  <si>
    <t>Cours d'exploitation technique Max. 23</t>
  </si>
  <si>
    <t>Liste des codes pour EHDAA- Primaire</t>
  </si>
  <si>
    <t>Estimation de la compensation au préscolaire
et primaire pour 180 jours</t>
  </si>
  <si>
    <t>Dernière mise à jour</t>
  </si>
  <si>
    <t>Règles de formation des groupes EHDAA</t>
  </si>
  <si>
    <t>Max.</t>
  </si>
  <si>
    <t>Moy.</t>
  </si>
  <si>
    <t>Secondaire</t>
  </si>
  <si>
    <t>Primaire</t>
  </si>
  <si>
    <t>Préscolaire</t>
  </si>
  <si>
    <t>Code MELS</t>
  </si>
  <si>
    <t>Catégories</t>
  </si>
  <si>
    <t>Élève en difficultés d'adaptation et d'apprentissage</t>
  </si>
  <si>
    <t>Difficultés d'apprentissage</t>
  </si>
  <si>
    <t>Troubles de comportement(TC)</t>
  </si>
  <si>
    <t>Élève handicapés</t>
  </si>
  <si>
    <t>Déficience visuelle et déficience auditive</t>
  </si>
  <si>
    <t>13 - 14</t>
  </si>
  <si>
    <t>accueil primaire</t>
  </si>
  <si>
    <t>Accueil</t>
  </si>
  <si>
    <t>Commission scolaire:</t>
  </si>
  <si>
    <t>Commission scolaire des Patriotes</t>
  </si>
  <si>
    <t>Commission scolaire Marie-Victorin</t>
  </si>
  <si>
    <t>Nom:</t>
  </si>
  <si>
    <t>Prénom:</t>
  </si>
  <si>
    <t>Téléphone résidence:</t>
  </si>
  <si>
    <t>Téléphone École:</t>
  </si>
  <si>
    <t>Nom de l'école:</t>
  </si>
  <si>
    <t>Identification du groupe</t>
  </si>
  <si>
    <t>Identification</t>
  </si>
  <si>
    <r>
      <rPr>
        <b/>
        <sz val="18"/>
        <color theme="0"/>
        <rFont val="Calibri"/>
        <family val="2"/>
        <scheme val="minor"/>
      </rPr>
      <t>Très important:</t>
    </r>
    <r>
      <rPr>
        <b/>
        <sz val="11"/>
        <color theme="0"/>
        <rFont val="Calibri"/>
        <family val="2"/>
        <scheme val="minor"/>
      </rPr>
      <t xml:space="preserve"> Ces règles s'appliquent aux élèves identifiés HDAA. Celui-ci le demeure tant que l'un des comités prévus aux clauses 8-9,09, 8-9,11 et 8-9,14 n'a pas donné son avis sur la révision de son état.</t>
    </r>
  </si>
  <si>
    <t>Déficience atypique, déficience motrice grave</t>
  </si>
  <si>
    <t>Déficience langagière sévère 
(préscolaire et primaire seulement)</t>
  </si>
  <si>
    <t>Troubles envahissants du développement ou 
trouble relevant de la psychopathalogie</t>
  </si>
  <si>
    <t>1ère à 6 ème
(milieux défavorisés) 
Max.20</t>
  </si>
  <si>
    <t>Troubles graves du comportement
associés à une déficience psychosociale</t>
  </si>
  <si>
    <t>1ère année 
(milieux ordinaires) 
Max.22</t>
  </si>
  <si>
    <t>2ème année 
(milieux ordinaires) 
Max.24</t>
  </si>
  <si>
    <t>3ème à 6ème 
(milieux ordinaires)
 Max,26</t>
  </si>
  <si>
    <t>Liste de EHDAA</t>
  </si>
  <si>
    <t xml:space="preserve">Troubles envahissants du développement ou 
</t>
  </si>
  <si>
    <t>trouble relevant de la psychopathalogie</t>
  </si>
  <si>
    <t>Type de clientèle</t>
  </si>
  <si>
    <t>1ère à 6 ème (milieux défavorisés) Max.20</t>
  </si>
  <si>
    <t>1ère année (milieux ordinaires) Max.22</t>
  </si>
  <si>
    <t>2ème année (milieux ordinaires) Max.24</t>
  </si>
  <si>
    <t>3ème à 6ème (milieux ordinaires) Max,26</t>
  </si>
  <si>
    <t>Retour au menu</t>
  </si>
  <si>
    <t xml:space="preserve"> septembre 2012</t>
  </si>
  <si>
    <t>Les listes</t>
  </si>
  <si>
    <t xml:space="preserve"> Septembre 2012</t>
  </si>
  <si>
    <t>Nombre maximum:</t>
  </si>
  <si>
    <t>Moyenne:</t>
  </si>
  <si>
    <t>Catégorie</t>
  </si>
  <si>
    <t>Nombre d'élève</t>
  </si>
  <si>
    <t>Total pondéré</t>
  </si>
  <si>
    <t>Total arrondi</t>
  </si>
  <si>
    <t>Total</t>
  </si>
  <si>
    <t>Les tableaux</t>
  </si>
  <si>
    <t>Voir tableau</t>
  </si>
  <si>
    <t>Voir tableau pour les données</t>
  </si>
  <si>
    <t>Retour au tableau primaire</t>
  </si>
  <si>
    <t>Difficulté d’apprentissage (2)</t>
  </si>
  <si>
    <t>Troubles de comportement (12)</t>
  </si>
  <si>
    <t>Troubles graves du comportement associés à une déficience psychosociale (13)</t>
  </si>
  <si>
    <t>Troubles graves du comportement associés à une déficience psychosociale (14)</t>
  </si>
  <si>
    <t>Difficulté d’apprentissage (21)</t>
  </si>
  <si>
    <t>Déficience intellectuelle profonde (23)</t>
  </si>
  <si>
    <t>Déficience intellectuelle moyenne à sévère (24)</t>
  </si>
  <si>
    <t>Déficience motrice légère ou organique (33)</t>
  </si>
  <si>
    <t>Déficience langagière (34)</t>
  </si>
  <si>
    <t>Déficience langagière sévère : caractéristiques correspondant à l’audimutité (34A)</t>
  </si>
  <si>
    <t>Déficience motrice grave (36)</t>
  </si>
  <si>
    <t>Déficience visuelle (42)</t>
  </si>
  <si>
    <t>Déficience auditive (44)</t>
  </si>
  <si>
    <t>Troubles envahissants du développement (50)</t>
  </si>
  <si>
    <t>Troubles relevant de la psychopathologie (53)</t>
  </si>
  <si>
    <t>Déficience atypique (99)</t>
  </si>
  <si>
    <t>Nombre total d'élèves après intégration:</t>
  </si>
  <si>
    <t>Nombre d'élèves en dépassement:</t>
  </si>
  <si>
    <t>Dépassements</t>
  </si>
  <si>
    <t>Montants par dépassements au primaire et au préscolaire</t>
  </si>
  <si>
    <t>Retour tableau</t>
  </si>
  <si>
    <t>Total de la compensation:</t>
  </si>
  <si>
    <t>Écrit</t>
  </si>
  <si>
    <t>Verbal</t>
  </si>
  <si>
    <t>Nombre d'élèves dans la classe</t>
  </si>
  <si>
    <t>Liste des codes au PRIMAIRE et les facteurs de pondérations</t>
  </si>
  <si>
    <t>Liste des codes au PRÉSCOLAIRE et les facteurs de pondérations</t>
  </si>
  <si>
    <t>Liste des codes au SECONDAIRE et les facteurs de pondérations</t>
  </si>
  <si>
    <t>Retour au tableau secondaire</t>
  </si>
  <si>
    <t>Retour au tableau EHDAA</t>
  </si>
  <si>
    <t>Commission scolaire de Vallée-des-Tisserands</t>
  </si>
  <si>
    <t>-</t>
  </si>
  <si>
    <t>Total d'élèves dans ce groupe</t>
  </si>
  <si>
    <t>Maximum au préscolaire</t>
  </si>
  <si>
    <t>Maximum au primaire</t>
  </si>
  <si>
    <t>Maximum au secondaire</t>
  </si>
  <si>
    <t>Moyenne au préscolaire</t>
  </si>
  <si>
    <t>Moyenne au primaire</t>
  </si>
  <si>
    <t>Moyenne au secondaire</t>
  </si>
  <si>
    <t>Dépassement au préscolaire</t>
  </si>
  <si>
    <t>Attention : une valeur négative indique qu'il n'y a pas de dépassement</t>
  </si>
  <si>
    <t>Dépassement au primaire</t>
  </si>
  <si>
    <t>Dépassement au secondaire</t>
  </si>
  <si>
    <t>Calcul des dépassements 
dans une classe EHDAA</t>
  </si>
  <si>
    <t>Détermination de dépassement du nombre d'élèves par groupe en 
classe EHDAA - Primaire</t>
  </si>
  <si>
    <t>Classe multi-catégories</t>
  </si>
  <si>
    <t>Dépassement (N)</t>
  </si>
  <si>
    <t>Nombre de périodes de 54 minutes</t>
  </si>
  <si>
    <t>Nombre de périodes de 30 minutes</t>
  </si>
  <si>
    <t>Nombre de périodes de 60 minutes</t>
  </si>
  <si>
    <t>Moyenne de la classe (Moy.)</t>
  </si>
  <si>
    <t xml:space="preserve">C = 27 x N x D x 1,20 / Moy. = </t>
  </si>
  <si>
    <t>$ pour ce mois</t>
  </si>
  <si>
    <t>Veuillez inscrire le nombre de périodes</t>
  </si>
  <si>
    <t>Période</t>
  </si>
  <si>
    <t>Nombre de jours dans le mois:</t>
  </si>
  <si>
    <t>Août (2 jours/élèves)</t>
  </si>
  <si>
    <t>Mars(14 jours/élèves)</t>
  </si>
  <si>
    <t>Septembre (18 jours/élèves)</t>
  </si>
  <si>
    <t>Octobre (21 jours/élèves)</t>
  </si>
  <si>
    <t>Novembre (20 jours/élèves)</t>
  </si>
  <si>
    <t>Décembre (15 jours/élèves)</t>
  </si>
  <si>
    <t>Janvier (17 jours/élèves)</t>
  </si>
  <si>
    <t>Février (18 jours/élèves)</t>
  </si>
  <si>
    <t>Avril (20 jours/élèves)</t>
  </si>
  <si>
    <t>Mai (21 jours/élèves)</t>
  </si>
  <si>
    <t>Juin (14 jours/élèves)</t>
  </si>
  <si>
    <t>Estimation du total de la compensation pour ce mois:</t>
  </si>
  <si>
    <t>Estimation du total de la compensation sur l'année:</t>
  </si>
  <si>
    <t>Détermination de dépassement du nombre d'élèves par groupe en classe ordinaire avec 
intégration d'élèves (HDAA)- Préscolaire-Primaire et estimation des montants</t>
  </si>
  <si>
    <t>Détermination de dépassement du nombre d'élèves par groupe en classe ordinaire avec 
intégration d'élèves (HDAA)- Secondaire et estimation des montants</t>
  </si>
  <si>
    <t xml:space="preserve">Retour au tableau </t>
  </si>
  <si>
    <t>Voir tableau pour les données de pondérations</t>
  </si>
  <si>
    <t>Par période de 75 minutes</t>
  </si>
  <si>
    <t>Durée en minutes (D) des périodes</t>
  </si>
  <si>
    <t>Veuillez inscrire les renseignements ci-dessous</t>
  </si>
  <si>
    <t xml:space="preserve">Nombre de périodes </t>
  </si>
  <si>
    <t>Estimation du total de la compensation pour un cycle de 9 jours:</t>
  </si>
  <si>
    <t>Estimation du total de la compensation pour l'année:</t>
  </si>
  <si>
    <t>Catégorie (élèves intégrés)</t>
  </si>
  <si>
    <t>Communiqué à la direction:</t>
  </si>
  <si>
    <t>Détermination de dépassement du nombre d'élèves par groupe en classe ordinaire avec 
intégration d'élèves (HDAA)- spécialiste primaire et estimation des montants</t>
  </si>
  <si>
    <t>Signature:</t>
  </si>
  <si>
    <t>Tableau Primaire d'un spécialiste</t>
  </si>
  <si>
    <t>Durée en minutes (D)</t>
  </si>
  <si>
    <t>Nombre de périodes (optionnel)</t>
  </si>
  <si>
    <t>C = 27 x N x D x 1,20 / Moy.</t>
  </si>
  <si>
    <t>Détermination de dépassement du nombre d'élèves par groupe en 
classe EHDAA - Secondaire</t>
  </si>
  <si>
    <t>Montants par dépassements au primaire des spéciaslistes 120 minutes</t>
  </si>
  <si>
    <t>Prim.e et au présco temps matière de 90 minutes/semaine ou cycle</t>
  </si>
  <si>
    <t>Estimation de la compensation pour les spécialistes au préscolaire
et primaire pour un temps matière de 120 minutes/semaine ou cycle</t>
  </si>
  <si>
    <t>Estimation de la compensation pour les spécialistes au préscolaire
et primaire pour un temps matière de 90 minutes/semaine ou cycle</t>
  </si>
  <si>
    <t>Conventions</t>
  </si>
  <si>
    <t>Article 8-9.00</t>
  </si>
  <si>
    <t>Annexes</t>
  </si>
  <si>
    <t>Publications</t>
  </si>
  <si>
    <t>Dépêche FSE</t>
  </si>
  <si>
    <t>Référentiel - FSE</t>
  </si>
  <si>
    <t>Le comité EHDAA</t>
  </si>
  <si>
    <t>Élève Ordinaire</t>
  </si>
  <si>
    <t>Élève régulier</t>
  </si>
  <si>
    <t>L’outil a pour but de vous aider à calculer les dépassements d’élèves dans votre classe. 
Les résultats obtenus sont à titre indicatif et ne remplace pas l’application des textes contenus dans la convention collective</t>
  </si>
  <si>
    <t>Tableau secondaire avec intégration EHDAA</t>
  </si>
  <si>
    <t>Détermination de dépassement du nombre d'élèves par groupe en classe ordinaire
avec ajout d'élèves réguliers</t>
  </si>
  <si>
    <t>Détermination de dépassement du nombre d'élèves par groupe en classe ordinaire avec 
ajout d'élèves réguliers- Secondaire et estimation des montants</t>
  </si>
  <si>
    <t>Tableau secondaire classes ordinaires</t>
  </si>
  <si>
    <t>Ordre</t>
  </si>
  <si>
    <t>Tableau préscolaire et primaire avec intégration EHDAA</t>
  </si>
  <si>
    <t>Tableau Classe EHDAA primaire</t>
  </si>
  <si>
    <t>Tableau classe EHDAA secondaire</t>
  </si>
  <si>
    <t>Par période de (nombre de  minutes)</t>
  </si>
  <si>
    <t>Tableau préscolaire et primaire classes ordinaires</t>
  </si>
  <si>
    <t>Règles de formation des 
groupes d'élèves (Groupes ordinaires)</t>
  </si>
  <si>
    <t>Formulaires</t>
  </si>
  <si>
    <t>Demande à la direction</t>
  </si>
  <si>
    <t>Demande de service d'appui
pour les EHDAA</t>
  </si>
  <si>
    <t>Des Patriotes</t>
  </si>
  <si>
    <t>Mise en place de l'équipe  du plan d'intervention</t>
  </si>
  <si>
    <t xml:space="preserve">Préscolaire </t>
  </si>
  <si>
    <t xml:space="preserve">Gestion des dépassements 
</t>
  </si>
  <si>
    <t>Sec. I (tous les milieux) Max.28</t>
  </si>
  <si>
    <t>Sec. II (tous les milieux) Max.29</t>
  </si>
  <si>
    <t>Demande d'intervention d'une équipe de soutien à l'intégration</t>
  </si>
  <si>
    <t xml:space="preserve">1er </t>
  </si>
  <si>
    <t>3e, 4e et 5ème</t>
  </si>
  <si>
    <t>2è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</si>
</sst>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\(###\)###\-####"/>
    <numFmt numFmtId="165" formatCode="#,##0.00\ &quot;$&quot;"/>
    <numFmt numFmtId="166" formatCode="yyyy/mm/dd;@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b/>
      <sz val="16"/>
      <color theme="0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</font>
    <font>
      <b/>
      <sz val="18"/>
      <color theme="0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14996795556505021"/>
      <name val="Calibri"/>
      <family val="2"/>
      <scheme val="minor"/>
    </font>
    <font>
      <b/>
      <sz val="14"/>
      <color theme="0"/>
      <name val="Calibri"/>
      <family val="2"/>
    </font>
    <font>
      <sz val="11"/>
      <color theme="0"/>
      <name val="Calibri"/>
      <family val="2"/>
      <scheme val="minor"/>
    </font>
    <font>
      <sz val="10"/>
      <color indexed="13"/>
      <name val="Arial"/>
      <family val="2"/>
    </font>
    <font>
      <b/>
      <sz val="20"/>
      <color theme="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</font>
    <font>
      <b/>
      <sz val="28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0"/>
      <name val="Calibri"/>
      <family val="2"/>
    </font>
    <font>
      <b/>
      <sz val="12"/>
      <color theme="0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u/>
      <sz val="11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531">
    <xf numFmtId="0" fontId="0" fillId="0" borderId="0" xfId="0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5" xfId="0" applyFill="1" applyBorder="1"/>
    <xf numFmtId="0" fontId="0" fillId="4" borderId="16" xfId="0" applyFill="1" applyBorder="1"/>
    <xf numFmtId="0" fontId="0" fillId="5" borderId="18" xfId="0" applyFill="1" applyBorder="1"/>
    <xf numFmtId="0" fontId="0" fillId="2" borderId="19" xfId="0" applyFill="1" applyBorder="1"/>
    <xf numFmtId="44" fontId="0" fillId="0" borderId="9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21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23" xfId="1" applyFont="1" applyBorder="1" applyAlignment="1">
      <alignment horizontal="center"/>
    </xf>
    <xf numFmtId="44" fontId="0" fillId="0" borderId="24" xfId="1" applyFont="1" applyBorder="1" applyAlignment="1">
      <alignment horizontal="center"/>
    </xf>
    <xf numFmtId="44" fontId="0" fillId="0" borderId="19" xfId="1" applyFont="1" applyBorder="1" applyAlignment="1">
      <alignment horizontal="center"/>
    </xf>
    <xf numFmtId="44" fontId="0" fillId="0" borderId="20" xfId="1" applyFont="1" applyBorder="1" applyAlignment="1">
      <alignment horizontal="center"/>
    </xf>
    <xf numFmtId="0" fontId="8" fillId="4" borderId="14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left"/>
    </xf>
    <xf numFmtId="0" fontId="8" fillId="3" borderId="1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0" fontId="8" fillId="4" borderId="22" xfId="0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8" fillId="4" borderId="18" xfId="0" applyFont="1" applyFill="1" applyBorder="1" applyAlignment="1" applyProtection="1">
      <alignment vertical="center" wrapText="1"/>
    </xf>
    <xf numFmtId="0" fontId="8" fillId="4" borderId="19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/>
    </xf>
    <xf numFmtId="14" fontId="0" fillId="0" borderId="0" xfId="0" applyNumberFormat="1" applyAlignment="1">
      <alignment horizontal="left"/>
    </xf>
    <xf numFmtId="0" fontId="7" fillId="2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/>
    </xf>
    <xf numFmtId="0" fontId="8" fillId="3" borderId="1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vertical="top" wrapText="1"/>
    </xf>
    <xf numFmtId="0" fontId="8" fillId="4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8" fillId="4" borderId="21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1" fillId="0" borderId="1" xfId="0" applyFont="1" applyBorder="1"/>
    <xf numFmtId="0" fontId="0" fillId="2" borderId="0" xfId="0" applyFill="1"/>
    <xf numFmtId="0" fontId="0" fillId="2" borderId="1" xfId="0" applyFill="1" applyBorder="1"/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8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4" fillId="2" borderId="1" xfId="0" applyFont="1" applyFill="1" applyBorder="1"/>
    <xf numFmtId="14" fontId="10" fillId="0" borderId="0" xfId="0" applyNumberFormat="1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vertical="center"/>
    </xf>
    <xf numFmtId="0" fontId="11" fillId="2" borderId="41" xfId="0" applyFont="1" applyFill="1" applyBorder="1"/>
    <xf numFmtId="0" fontId="20" fillId="2" borderId="35" xfId="0" applyFont="1" applyFill="1" applyBorder="1"/>
    <xf numFmtId="0" fontId="20" fillId="2" borderId="44" xfId="0" applyFont="1" applyFill="1" applyBorder="1"/>
    <xf numFmtId="14" fontId="0" fillId="0" borderId="0" xfId="0" applyNumberFormat="1" applyAlignment="1">
      <alignment horizontal="left"/>
    </xf>
    <xf numFmtId="0" fontId="1" fillId="0" borderId="0" xfId="0" applyFont="1"/>
    <xf numFmtId="0" fontId="0" fillId="0" borderId="9" xfId="0" applyBorder="1"/>
    <xf numFmtId="1" fontId="0" fillId="0" borderId="0" xfId="0" applyNumberFormat="1"/>
    <xf numFmtId="0" fontId="6" fillId="0" borderId="0" xfId="0" applyFont="1" applyFill="1"/>
    <xf numFmtId="0" fontId="0" fillId="0" borderId="0" xfId="0" applyFill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8" xfId="0" applyBorder="1"/>
    <xf numFmtId="1" fontId="11" fillId="2" borderId="35" xfId="0" applyNumberFormat="1" applyFont="1" applyFill="1" applyBorder="1" applyAlignment="1">
      <alignment horizontal="center"/>
    </xf>
    <xf numFmtId="0" fontId="25" fillId="0" borderId="0" xfId="0" applyFont="1"/>
    <xf numFmtId="0" fontId="0" fillId="0" borderId="13" xfId="0" applyBorder="1"/>
    <xf numFmtId="0" fontId="0" fillId="0" borderId="28" xfId="0" applyBorder="1"/>
    <xf numFmtId="0" fontId="0" fillId="0" borderId="14" xfId="0" applyBorder="1"/>
    <xf numFmtId="0" fontId="9" fillId="0" borderId="0" xfId="0" applyFont="1" applyFill="1" applyBorder="1" applyAlignment="1" applyProtection="1">
      <alignment horizontal="center"/>
    </xf>
    <xf numFmtId="0" fontId="9" fillId="10" borderId="0" xfId="0" applyFont="1" applyFill="1" applyBorder="1" applyAlignment="1" applyProtection="1">
      <alignment horizontal="center"/>
    </xf>
    <xf numFmtId="1" fontId="9" fillId="11" borderId="0" xfId="0" applyNumberFormat="1" applyFont="1" applyFill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 textRotation="90"/>
    </xf>
    <xf numFmtId="0" fontId="9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/>
    </xf>
    <xf numFmtId="0" fontId="9" fillId="0" borderId="20" xfId="0" applyFont="1" applyFill="1" applyBorder="1" applyAlignment="1" applyProtection="1">
      <alignment horizontal="center"/>
    </xf>
    <xf numFmtId="0" fontId="9" fillId="0" borderId="22" xfId="0" applyFont="1" applyFill="1" applyBorder="1" applyAlignment="1" applyProtection="1">
      <alignment horizont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/>
    </xf>
    <xf numFmtId="0" fontId="9" fillId="9" borderId="42" xfId="0" applyFont="1" applyFill="1" applyBorder="1" applyAlignment="1" applyProtection="1">
      <alignment horizontal="center"/>
      <protection locked="0"/>
    </xf>
    <xf numFmtId="0" fontId="9" fillId="9" borderId="42" xfId="0" applyFont="1" applyFill="1" applyBorder="1" applyAlignment="1" applyProtection="1">
      <alignment horizontal="center" vertical="center"/>
      <protection locked="0"/>
    </xf>
    <xf numFmtId="0" fontId="9" fillId="9" borderId="52" xfId="0" applyFont="1" applyFill="1" applyBorder="1" applyAlignment="1" applyProtection="1">
      <alignment horizontal="center"/>
      <protection locked="0"/>
    </xf>
    <xf numFmtId="0" fontId="9" fillId="0" borderId="42" xfId="0" applyFont="1" applyFill="1" applyBorder="1" applyAlignment="1" applyProtection="1">
      <alignment horizontal="center"/>
    </xf>
    <xf numFmtId="0" fontId="9" fillId="0" borderId="42" xfId="0" applyFont="1" applyFill="1" applyBorder="1" applyAlignment="1" applyProtection="1">
      <alignment horizontal="center" vertical="center"/>
    </xf>
    <xf numFmtId="0" fontId="9" fillId="0" borderId="52" xfId="0" applyFont="1" applyFill="1" applyBorder="1" applyAlignment="1" applyProtection="1">
      <alignment horizontal="center"/>
    </xf>
    <xf numFmtId="0" fontId="9" fillId="0" borderId="53" xfId="0" applyFont="1" applyFill="1" applyBorder="1" applyAlignment="1" applyProtection="1">
      <alignment horizontal="center"/>
    </xf>
    <xf numFmtId="0" fontId="9" fillId="9" borderId="53" xfId="0" applyFont="1" applyFill="1" applyBorder="1" applyAlignment="1" applyProtection="1">
      <alignment horizontal="center"/>
      <protection locked="0"/>
    </xf>
    <xf numFmtId="0" fontId="9" fillId="0" borderId="54" xfId="0" applyFont="1" applyFill="1" applyBorder="1" applyAlignment="1" applyProtection="1">
      <alignment horizontal="center"/>
    </xf>
    <xf numFmtId="0" fontId="9" fillId="0" borderId="14" xfId="0" applyFont="1" applyFill="1" applyBorder="1" applyAlignment="1" applyProtection="1">
      <alignment horizontal="center"/>
    </xf>
    <xf numFmtId="0" fontId="9" fillId="0" borderId="21" xfId="0" applyFont="1" applyFill="1" applyBorder="1" applyAlignment="1" applyProtection="1">
      <alignment horizontal="center"/>
    </xf>
    <xf numFmtId="0" fontId="30" fillId="3" borderId="35" xfId="0" applyFont="1" applyFill="1" applyBorder="1" applyAlignment="1" applyProtection="1">
      <alignment horizontal="center"/>
    </xf>
    <xf numFmtId="0" fontId="8" fillId="0" borderId="53" xfId="0" applyFont="1" applyFill="1" applyBorder="1" applyAlignment="1" applyProtection="1">
      <alignment vertical="top" wrapText="1"/>
    </xf>
    <xf numFmtId="0" fontId="8" fillId="0" borderId="42" xfId="0" applyFont="1" applyFill="1" applyBorder="1" applyAlignment="1" applyProtection="1">
      <alignment vertical="top" wrapText="1"/>
    </xf>
    <xf numFmtId="0" fontId="8" fillId="0" borderId="52" xfId="0" applyFont="1" applyFill="1" applyBorder="1" applyAlignment="1" applyProtection="1">
      <alignment vertical="top" wrapText="1"/>
    </xf>
    <xf numFmtId="0" fontId="8" fillId="4" borderId="28" xfId="0" applyFont="1" applyFill="1" applyBorder="1" applyAlignment="1" applyProtection="1">
      <alignment vertical="top" wrapText="1"/>
    </xf>
    <xf numFmtId="0" fontId="0" fillId="0" borderId="0" xfId="0" applyNumberFormat="1"/>
    <xf numFmtId="0" fontId="27" fillId="0" borderId="0" xfId="0" applyFont="1"/>
    <xf numFmtId="0" fontId="27" fillId="0" borderId="0" xfId="0" applyFont="1" applyFill="1"/>
    <xf numFmtId="0" fontId="0" fillId="2" borderId="25" xfId="0" applyFill="1" applyBorder="1"/>
    <xf numFmtId="0" fontId="0" fillId="2" borderId="26" xfId="0" applyNumberFormat="1" applyFill="1" applyBorder="1" applyProtection="1">
      <protection locked="0"/>
    </xf>
    <xf numFmtId="0" fontId="27" fillId="0" borderId="26" xfId="0" applyNumberFormat="1" applyFont="1" applyFill="1" applyBorder="1"/>
    <xf numFmtId="0" fontId="27" fillId="0" borderId="26" xfId="0" applyFont="1" applyFill="1" applyBorder="1"/>
    <xf numFmtId="0" fontId="0" fillId="0" borderId="26" xfId="0" applyBorder="1"/>
    <xf numFmtId="0" fontId="27" fillId="0" borderId="0" xfId="0" applyNumberFormat="1" applyFont="1" applyFill="1" applyBorder="1"/>
    <xf numFmtId="0" fontId="27" fillId="0" borderId="0" xfId="0" applyFont="1" applyFill="1" applyBorder="1"/>
    <xf numFmtId="0" fontId="0" fillId="0" borderId="0" xfId="0" applyBorder="1"/>
    <xf numFmtId="0" fontId="6" fillId="2" borderId="38" xfId="0" applyFont="1" applyFill="1" applyBorder="1"/>
    <xf numFmtId="0" fontId="0" fillId="2" borderId="0" xfId="0" applyNumberFormat="1" applyFill="1" applyBorder="1" applyProtection="1">
      <protection locked="0"/>
    </xf>
    <xf numFmtId="0" fontId="0" fillId="0" borderId="38" xfId="0" applyBorder="1"/>
    <xf numFmtId="0" fontId="0" fillId="9" borderId="0" xfId="0" applyNumberFormat="1" applyFill="1" applyBorder="1" applyProtection="1">
      <protection locked="0"/>
    </xf>
    <xf numFmtId="0" fontId="0" fillId="2" borderId="38" xfId="0" applyFill="1" applyBorder="1"/>
    <xf numFmtId="0" fontId="27" fillId="0" borderId="38" xfId="0" applyFont="1" applyBorder="1" applyAlignment="1">
      <alignment horizontal="center"/>
    </xf>
    <xf numFmtId="0" fontId="27" fillId="0" borderId="0" xfId="0" applyNumberFormat="1" applyFont="1" applyBorder="1"/>
    <xf numFmtId="0" fontId="27" fillId="0" borderId="0" xfId="0" applyFont="1" applyBorder="1"/>
    <xf numFmtId="2" fontId="27" fillId="0" borderId="0" xfId="0" applyNumberFormat="1" applyFont="1" applyFill="1" applyBorder="1"/>
    <xf numFmtId="0" fontId="27" fillId="0" borderId="38" xfId="0" applyFont="1" applyBorder="1"/>
    <xf numFmtId="0" fontId="0" fillId="0" borderId="34" xfId="0" applyBorder="1"/>
    <xf numFmtId="1" fontId="27" fillId="0" borderId="0" xfId="0" applyNumberFormat="1" applyFont="1"/>
    <xf numFmtId="14" fontId="0" fillId="0" borderId="0" xfId="0" applyNumberFormat="1" applyAlignment="1">
      <alignment horizontal="left"/>
    </xf>
    <xf numFmtId="0" fontId="9" fillId="0" borderId="0" xfId="0" applyFont="1" applyFill="1" applyBorder="1" applyAlignment="1" applyProtection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NumberFormat="1" applyFill="1"/>
    <xf numFmtId="0" fontId="27" fillId="12" borderId="0" xfId="0" applyNumberFormat="1" applyFont="1" applyFill="1"/>
    <xf numFmtId="0" fontId="27" fillId="12" borderId="0" xfId="0" applyFont="1" applyFill="1"/>
    <xf numFmtId="0" fontId="0" fillId="9" borderId="46" xfId="0" applyNumberFormat="1" applyFill="1" applyBorder="1" applyProtection="1">
      <protection locked="0"/>
    </xf>
    <xf numFmtId="0" fontId="27" fillId="12" borderId="38" xfId="0" applyFont="1" applyFill="1" applyBorder="1" applyAlignment="1">
      <alignment horizontal="center"/>
    </xf>
    <xf numFmtId="2" fontId="27" fillId="12" borderId="46" xfId="0" applyNumberFormat="1" applyFont="1" applyFill="1" applyBorder="1"/>
    <xf numFmtId="0" fontId="27" fillId="12" borderId="38" xfId="0" applyFont="1" applyFill="1" applyBorder="1"/>
    <xf numFmtId="0" fontId="27" fillId="12" borderId="46" xfId="0" applyNumberFormat="1" applyFont="1" applyFill="1" applyBorder="1"/>
    <xf numFmtId="0" fontId="1" fillId="0" borderId="46" xfId="0" applyNumberFormat="1" applyFont="1" applyFill="1" applyBorder="1" applyProtection="1">
      <protection locked="0"/>
    </xf>
    <xf numFmtId="0" fontId="0" fillId="3" borderId="58" xfId="0" applyFill="1" applyBorder="1"/>
    <xf numFmtId="0" fontId="0" fillId="3" borderId="59" xfId="0" applyFill="1" applyBorder="1"/>
    <xf numFmtId="0" fontId="0" fillId="3" borderId="60" xfId="0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31" fillId="13" borderId="41" xfId="0" applyFont="1" applyFill="1" applyBorder="1"/>
    <xf numFmtId="1" fontId="6" fillId="13" borderId="42" xfId="0" applyNumberFormat="1" applyFont="1" applyFill="1" applyBorder="1" applyAlignment="1">
      <alignment horizontal="center"/>
    </xf>
    <xf numFmtId="1" fontId="31" fillId="13" borderId="35" xfId="0" applyNumberFormat="1" applyFont="1" applyFill="1" applyBorder="1" applyAlignment="1">
      <alignment horizontal="center"/>
    </xf>
    <xf numFmtId="0" fontId="6" fillId="0" borderId="0" xfId="0" applyFont="1"/>
    <xf numFmtId="0" fontId="37" fillId="0" borderId="0" xfId="0" applyFont="1" applyFill="1" applyBorder="1" applyAlignment="1" applyProtection="1">
      <alignment horizontal="center"/>
    </xf>
    <xf numFmtId="0" fontId="6" fillId="12" borderId="0" xfId="0" applyNumberFormat="1" applyFont="1" applyFill="1"/>
    <xf numFmtId="0" fontId="6" fillId="12" borderId="0" xfId="0" applyFont="1" applyFill="1"/>
    <xf numFmtId="0" fontId="27" fillId="0" borderId="0" xfId="0" applyNumberFormat="1" applyFont="1" applyFill="1"/>
    <xf numFmtId="0" fontId="24" fillId="0" borderId="0" xfId="0" applyFont="1"/>
    <xf numFmtId="0" fontId="0" fillId="0" borderId="5" xfId="0" applyNumberFormat="1" applyFill="1" applyBorder="1"/>
    <xf numFmtId="0" fontId="24" fillId="0" borderId="0" xfId="0" applyFont="1" applyFill="1"/>
    <xf numFmtId="2" fontId="0" fillId="11" borderId="0" xfId="0" applyNumberFormat="1" applyFill="1"/>
    <xf numFmtId="0" fontId="0" fillId="11" borderId="0" xfId="0" applyFill="1"/>
    <xf numFmtId="1" fontId="0" fillId="9" borderId="0" xfId="0" applyNumberFormat="1" applyFill="1" applyProtection="1">
      <protection locked="0"/>
    </xf>
    <xf numFmtId="2" fontId="38" fillId="12" borderId="46" xfId="0" applyNumberFormat="1" applyFont="1" applyFill="1" applyBorder="1"/>
    <xf numFmtId="0" fontId="27" fillId="0" borderId="0" xfId="0" applyNumberFormat="1" applyFont="1"/>
    <xf numFmtId="0" fontId="27" fillId="11" borderId="0" xfId="0" applyNumberFormat="1" applyFont="1" applyFill="1"/>
    <xf numFmtId="0" fontId="27" fillId="11" borderId="0" xfId="0" applyFont="1" applyFill="1"/>
    <xf numFmtId="0" fontId="0" fillId="4" borderId="1" xfId="0" applyFill="1" applyBorder="1"/>
    <xf numFmtId="0" fontId="0" fillId="12" borderId="1" xfId="0" applyNumberFormat="1" applyFill="1" applyBorder="1" applyProtection="1">
      <protection locked="0"/>
    </xf>
    <xf numFmtId="0" fontId="0" fillId="0" borderId="0" xfId="0"/>
    <xf numFmtId="14" fontId="0" fillId="0" borderId="0" xfId="0" applyNumberForma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/>
    <xf numFmtId="0" fontId="0" fillId="0" borderId="0" xfId="0"/>
    <xf numFmtId="0" fontId="0" fillId="0" borderId="4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4" fontId="11" fillId="2" borderId="40" xfId="1" applyFont="1" applyFill="1" applyBorder="1" applyAlignment="1"/>
    <xf numFmtId="44" fontId="31" fillId="2" borderId="39" xfId="1" applyNumberFormat="1" applyFont="1" applyFill="1" applyBorder="1" applyAlignment="1"/>
    <xf numFmtId="0" fontId="11" fillId="0" borderId="0" xfId="0" applyFont="1" applyFill="1"/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/>
    <xf numFmtId="0" fontId="1" fillId="2" borderId="41" xfId="0" applyFont="1" applyFill="1" applyBorder="1"/>
    <xf numFmtId="1" fontId="0" fillId="2" borderId="42" xfId="0" applyNumberFormat="1" applyFont="1" applyFill="1" applyBorder="1" applyAlignment="1">
      <alignment horizontal="center"/>
    </xf>
    <xf numFmtId="1" fontId="1" fillId="2" borderId="35" xfId="0" applyNumberFormat="1" applyFont="1" applyFill="1" applyBorder="1" applyAlignment="1">
      <alignment horizontal="center"/>
    </xf>
    <xf numFmtId="1" fontId="1" fillId="3" borderId="29" xfId="0" applyNumberFormat="1" applyFont="1" applyFill="1" applyBorder="1" applyProtection="1">
      <protection locked="0"/>
    </xf>
    <xf numFmtId="0" fontId="1" fillId="3" borderId="46" xfId="0" applyNumberFormat="1" applyFont="1" applyFill="1" applyBorder="1" applyProtection="1">
      <protection locked="0"/>
    </xf>
    <xf numFmtId="0" fontId="1" fillId="4" borderId="1" xfId="0" applyFont="1" applyFill="1" applyBorder="1"/>
    <xf numFmtId="44" fontId="1" fillId="13" borderId="40" xfId="1" applyFont="1" applyFill="1" applyBorder="1" applyAlignment="1"/>
    <xf numFmtId="0" fontId="0" fillId="13" borderId="43" xfId="0" applyNumberFormat="1" applyFill="1" applyBorder="1" applyAlignment="1"/>
    <xf numFmtId="44" fontId="1" fillId="13" borderId="39" xfId="1" applyFont="1" applyFill="1" applyBorder="1" applyAlignment="1"/>
    <xf numFmtId="44" fontId="1" fillId="13" borderId="39" xfId="1" applyNumberFormat="1" applyFont="1" applyFill="1" applyBorder="1" applyAlignment="1"/>
    <xf numFmtId="44" fontId="31" fillId="13" borderId="39" xfId="1" applyNumberFormat="1" applyFont="1" applyFill="1" applyBorder="1" applyAlignment="1"/>
    <xf numFmtId="0" fontId="0" fillId="13" borderId="40" xfId="0" applyNumberFormat="1" applyFill="1" applyBorder="1" applyAlignment="1"/>
    <xf numFmtId="0" fontId="0" fillId="2" borderId="43" xfId="0" applyNumberFormat="1" applyFill="1" applyBorder="1" applyAlignment="1"/>
    <xf numFmtId="0" fontId="0" fillId="2" borderId="40" xfId="0" applyNumberFormat="1" applyFill="1" applyBorder="1" applyAlignment="1"/>
    <xf numFmtId="1" fontId="0" fillId="4" borderId="42" xfId="0" applyNumberFormat="1" applyFill="1" applyBorder="1" applyAlignment="1">
      <alignment horizontal="center"/>
    </xf>
    <xf numFmtId="0" fontId="0" fillId="0" borderId="0" xfId="0"/>
    <xf numFmtId="14" fontId="0" fillId="0" borderId="0" xfId="0" applyNumberFormat="1" applyAlignment="1">
      <alignment horizontal="left"/>
    </xf>
    <xf numFmtId="0" fontId="38" fillId="0" borderId="0" xfId="0" applyFont="1"/>
    <xf numFmtId="0" fontId="0" fillId="2" borderId="1" xfId="0" applyFill="1" applyBorder="1" applyAlignment="1">
      <alignment horizontal="center"/>
    </xf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1" fillId="2" borderId="0" xfId="2" applyFont="1" applyFill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7" fillId="2" borderId="10" xfId="2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8" fillId="8" borderId="0" xfId="2" applyFont="1" applyFill="1" applyAlignment="1" applyProtection="1">
      <alignment horizontal="center" vertical="center"/>
    </xf>
    <xf numFmtId="0" fontId="17" fillId="6" borderId="10" xfId="2" applyFont="1" applyFill="1" applyBorder="1" applyAlignment="1" applyProtection="1">
      <alignment horizontal="center"/>
    </xf>
    <xf numFmtId="0" fontId="20" fillId="2" borderId="15" xfId="0" applyFont="1" applyFill="1" applyBorder="1" applyAlignment="1">
      <alignment horizontal="left"/>
    </xf>
    <xf numFmtId="0" fontId="20" fillId="2" borderId="30" xfId="0" applyFont="1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0" fontId="19" fillId="2" borderId="39" xfId="0" applyFont="1" applyFill="1" applyBorder="1" applyAlignment="1">
      <alignment horizontal="left"/>
    </xf>
    <xf numFmtId="0" fontId="19" fillId="2" borderId="43" xfId="0" applyFont="1" applyFill="1" applyBorder="1" applyAlignment="1">
      <alignment horizontal="left"/>
    </xf>
    <xf numFmtId="0" fontId="42" fillId="0" borderId="43" xfId="0" applyFont="1" applyBorder="1" applyAlignment="1">
      <alignment horizontal="center"/>
    </xf>
    <xf numFmtId="0" fontId="42" fillId="0" borderId="40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2" borderId="34" xfId="0" applyFont="1" applyFill="1" applyBorder="1" applyAlignment="1">
      <alignment horizontal="left"/>
    </xf>
    <xf numFmtId="0" fontId="20" fillId="2" borderId="22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3" xfId="0" applyBorder="1" applyAlignment="1">
      <alignment horizontal="left"/>
    </xf>
    <xf numFmtId="0" fontId="20" fillId="2" borderId="32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3" xfId="0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20" fillId="2" borderId="47" xfId="0" applyFont="1" applyFill="1" applyBorder="1" applyAlignment="1">
      <alignment horizontal="left"/>
    </xf>
    <xf numFmtId="0" fontId="20" fillId="2" borderId="51" xfId="0" applyFont="1" applyFill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40" fillId="7" borderId="25" xfId="2" applyFont="1" applyFill="1" applyBorder="1" applyAlignment="1" applyProtection="1">
      <alignment horizontal="center" vertical="center"/>
    </xf>
    <xf numFmtId="0" fontId="40" fillId="7" borderId="29" xfId="2" applyFont="1" applyFill="1" applyBorder="1" applyAlignment="1" applyProtection="1">
      <alignment horizontal="center" vertical="center"/>
    </xf>
    <xf numFmtId="0" fontId="40" fillId="7" borderId="36" xfId="2" applyFont="1" applyFill="1" applyBorder="1" applyAlignment="1" applyProtection="1">
      <alignment horizontal="center" vertical="center"/>
    </xf>
    <xf numFmtId="0" fontId="40" fillId="7" borderId="37" xfId="2" applyFont="1" applyFill="1" applyBorder="1" applyAlignment="1" applyProtection="1">
      <alignment horizontal="center" vertical="center"/>
    </xf>
    <xf numFmtId="0" fontId="20" fillId="2" borderId="18" xfId="0" applyFont="1" applyFill="1" applyBorder="1" applyAlignment="1">
      <alignment horizontal="left"/>
    </xf>
    <xf numFmtId="0" fontId="20" fillId="2" borderId="45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23" xfId="0" applyNumberFormat="1" applyBorder="1" applyAlignment="1">
      <alignment horizontal="left"/>
    </xf>
    <xf numFmtId="0" fontId="20" fillId="2" borderId="31" xfId="0" applyFont="1" applyFill="1" applyBorder="1" applyAlignment="1">
      <alignment horizontal="left"/>
    </xf>
    <xf numFmtId="164" fontId="0" fillId="0" borderId="18" xfId="0" applyNumberFormat="1" applyBorder="1" applyAlignment="1">
      <alignment horizontal="left"/>
    </xf>
    <xf numFmtId="164" fontId="0" fillId="0" borderId="19" xfId="0" applyNumberFormat="1" applyBorder="1" applyAlignment="1">
      <alignment horizontal="left"/>
    </xf>
    <xf numFmtId="164" fontId="0" fillId="0" borderId="20" xfId="0" applyNumberFormat="1" applyBorder="1" applyAlignment="1">
      <alignment horizontal="left"/>
    </xf>
    <xf numFmtId="0" fontId="20" fillId="2" borderId="16" xfId="0" applyFont="1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2" borderId="2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41" fillId="2" borderId="39" xfId="2" applyFont="1" applyFill="1" applyBorder="1" applyAlignment="1" applyProtection="1">
      <alignment horizontal="center"/>
    </xf>
    <xf numFmtId="0" fontId="41" fillId="2" borderId="43" xfId="2" applyFont="1" applyFill="1" applyBorder="1" applyAlignment="1" applyProtection="1">
      <alignment horizontal="center"/>
    </xf>
    <xf numFmtId="0" fontId="41" fillId="2" borderId="40" xfId="2" applyFont="1" applyFill="1" applyBorder="1" applyAlignment="1" applyProtection="1">
      <alignment horizontal="center"/>
    </xf>
    <xf numFmtId="0" fontId="24" fillId="2" borderId="39" xfId="0" applyFont="1" applyFill="1" applyBorder="1" applyAlignment="1">
      <alignment horizontal="right"/>
    </xf>
    <xf numFmtId="0" fontId="24" fillId="2" borderId="40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left"/>
    </xf>
    <xf numFmtId="0" fontId="5" fillId="2" borderId="46" xfId="0" applyFont="1" applyFill="1" applyBorder="1" applyAlignment="1">
      <alignment horizontal="left"/>
    </xf>
    <xf numFmtId="1" fontId="23" fillId="13" borderId="43" xfId="0" applyNumberFormat="1" applyFont="1" applyFill="1" applyBorder="1" applyAlignment="1">
      <alignment horizontal="left"/>
    </xf>
    <xf numFmtId="1" fontId="23" fillId="13" borderId="40" xfId="0" applyNumberFormat="1" applyFont="1" applyFill="1" applyBorder="1" applyAlignment="1">
      <alignment horizontal="left"/>
    </xf>
    <xf numFmtId="1" fontId="24" fillId="13" borderId="43" xfId="3" applyNumberFormat="1" applyFont="1" applyFill="1" applyBorder="1" applyAlignment="1">
      <alignment horizontal="left"/>
    </xf>
    <xf numFmtId="1" fontId="24" fillId="13" borderId="40" xfId="3" applyNumberFormat="1" applyFont="1" applyFill="1" applyBorder="1" applyAlignment="1">
      <alignment horizontal="left"/>
    </xf>
    <xf numFmtId="0" fontId="5" fillId="2" borderId="36" xfId="0" applyFont="1" applyFill="1" applyBorder="1" applyAlignment="1">
      <alignment horizontal="left"/>
    </xf>
    <xf numFmtId="0" fontId="5" fillId="2" borderId="37" xfId="0" applyFont="1" applyFill="1" applyBorder="1" applyAlignment="1">
      <alignment horizontal="left"/>
    </xf>
    <xf numFmtId="0" fontId="11" fillId="2" borderId="39" xfId="0" applyFont="1" applyFill="1" applyBorder="1" applyAlignment="1">
      <alignment horizontal="center"/>
    </xf>
    <xf numFmtId="0" fontId="11" fillId="2" borderId="43" xfId="0" applyFont="1" applyFill="1" applyBorder="1" applyAlignment="1">
      <alignment horizontal="center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42" fillId="0" borderId="43" xfId="0" applyFont="1" applyBorder="1" applyAlignment="1" applyProtection="1">
      <alignment horizontal="center"/>
      <protection locked="0"/>
    </xf>
    <xf numFmtId="0" fontId="42" fillId="0" borderId="40" xfId="0" applyFont="1" applyBorder="1" applyAlignment="1" applyProtection="1">
      <alignment horizontal="center"/>
      <protection locked="0"/>
    </xf>
    <xf numFmtId="0" fontId="15" fillId="2" borderId="39" xfId="0" applyFont="1" applyFill="1" applyBorder="1" applyAlignment="1">
      <alignment horizontal="left"/>
    </xf>
    <xf numFmtId="0" fontId="15" fillId="2" borderId="43" xfId="0" applyFont="1" applyFill="1" applyBorder="1" applyAlignment="1">
      <alignment horizontal="left"/>
    </xf>
    <xf numFmtId="0" fontId="15" fillId="2" borderId="40" xfId="0" applyFont="1" applyFill="1" applyBorder="1" applyAlignment="1">
      <alignment horizontal="left"/>
    </xf>
    <xf numFmtId="0" fontId="0" fillId="0" borderId="2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7" fillId="7" borderId="25" xfId="2" applyFont="1" applyFill="1" applyBorder="1" applyAlignment="1" applyProtection="1">
      <alignment horizontal="center" vertical="center"/>
    </xf>
    <xf numFmtId="0" fontId="17" fillId="7" borderId="29" xfId="2" applyFont="1" applyFill="1" applyBorder="1" applyAlignment="1" applyProtection="1">
      <alignment horizontal="center" vertical="center"/>
    </xf>
    <xf numFmtId="0" fontId="17" fillId="7" borderId="36" xfId="2" applyFont="1" applyFill="1" applyBorder="1" applyAlignment="1" applyProtection="1">
      <alignment horizontal="center" vertical="center"/>
    </xf>
    <xf numFmtId="0" fontId="17" fillId="7" borderId="37" xfId="2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164" fontId="0" fillId="0" borderId="22" xfId="0" applyNumberForma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164" fontId="0" fillId="0" borderId="23" xfId="0" applyNumberFormat="1" applyBorder="1" applyAlignment="1" applyProtection="1">
      <alignment horizontal="left"/>
      <protection locked="0"/>
    </xf>
    <xf numFmtId="164" fontId="0" fillId="0" borderId="18" xfId="0" applyNumberFormat="1" applyBorder="1" applyAlignment="1" applyProtection="1">
      <alignment horizontal="left"/>
      <protection locked="0"/>
    </xf>
    <xf numFmtId="164" fontId="0" fillId="0" borderId="19" xfId="0" applyNumberFormat="1" applyBorder="1" applyAlignment="1" applyProtection="1">
      <alignment horizontal="left"/>
      <protection locked="0"/>
    </xf>
    <xf numFmtId="164" fontId="0" fillId="0" borderId="20" xfId="0" applyNumberFormat="1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49" xfId="0" applyBorder="1" applyAlignment="1" applyProtection="1">
      <alignment horizontal="left"/>
      <protection locked="0"/>
    </xf>
    <xf numFmtId="0" fontId="0" fillId="0" borderId="50" xfId="0" applyBorder="1" applyAlignment="1" applyProtection="1">
      <alignment horizontal="left"/>
      <protection locked="0"/>
    </xf>
    <xf numFmtId="0" fontId="0" fillId="2" borderId="32" xfId="0" applyFont="1" applyFill="1" applyBorder="1" applyAlignment="1">
      <alignment horizontal="center"/>
    </xf>
    <xf numFmtId="0" fontId="0" fillId="2" borderId="33" xfId="0" applyFont="1" applyFill="1" applyBorder="1" applyAlignment="1">
      <alignment horizontal="center"/>
    </xf>
    <xf numFmtId="0" fontId="0" fillId="2" borderId="47" xfId="0" applyFont="1" applyFill="1" applyBorder="1" applyAlignment="1">
      <alignment horizontal="center"/>
    </xf>
    <xf numFmtId="0" fontId="0" fillId="2" borderId="48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1" fontId="23" fillId="13" borderId="25" xfId="0" applyNumberFormat="1" applyFont="1" applyFill="1" applyBorder="1" applyAlignment="1">
      <alignment horizontal="left"/>
    </xf>
    <xf numFmtId="1" fontId="23" fillId="13" borderId="26" xfId="0" applyNumberFormat="1" applyFont="1" applyFill="1" applyBorder="1" applyAlignment="1">
      <alignment horizontal="left"/>
    </xf>
    <xf numFmtId="1" fontId="23" fillId="13" borderId="29" xfId="0" applyNumberFormat="1" applyFont="1" applyFill="1" applyBorder="1" applyAlignment="1">
      <alignment horizontal="left"/>
    </xf>
    <xf numFmtId="1" fontId="24" fillId="13" borderId="39" xfId="3" applyNumberFormat="1" applyFont="1" applyFill="1" applyBorder="1" applyAlignment="1">
      <alignment horizontal="left"/>
    </xf>
    <xf numFmtId="165" fontId="1" fillId="13" borderId="39" xfId="1" applyNumberFormat="1" applyFont="1" applyFill="1" applyBorder="1" applyAlignment="1">
      <alignment horizontal="left"/>
    </xf>
    <xf numFmtId="165" fontId="1" fillId="13" borderId="43" xfId="1" applyNumberFormat="1" applyFont="1" applyFill="1" applyBorder="1" applyAlignment="1">
      <alignment horizontal="left"/>
    </xf>
    <xf numFmtId="165" fontId="1" fillId="13" borderId="40" xfId="1" applyNumberFormat="1" applyFont="1" applyFill="1" applyBorder="1" applyAlignment="1">
      <alignment horizontal="left"/>
    </xf>
    <xf numFmtId="0" fontId="34" fillId="2" borderId="36" xfId="0" applyFont="1" applyFill="1" applyBorder="1" applyAlignment="1">
      <alignment horizontal="left"/>
    </xf>
    <xf numFmtId="0" fontId="34" fillId="2" borderId="34" xfId="0" applyFont="1" applyFill="1" applyBorder="1" applyAlignment="1">
      <alignment horizontal="left"/>
    </xf>
    <xf numFmtId="0" fontId="34" fillId="2" borderId="37" xfId="0" applyFont="1" applyFill="1" applyBorder="1" applyAlignment="1">
      <alignment horizontal="left"/>
    </xf>
    <xf numFmtId="0" fontId="0" fillId="0" borderId="36" xfId="0" applyBorder="1" applyAlignment="1" applyProtection="1">
      <alignment horizontal="center"/>
      <protection locked="0"/>
    </xf>
    <xf numFmtId="44" fontId="1" fillId="13" borderId="39" xfId="1" applyFont="1" applyFill="1" applyBorder="1" applyAlignment="1">
      <alignment horizontal="left"/>
    </xf>
    <xf numFmtId="44" fontId="1" fillId="13" borderId="40" xfId="1" applyFont="1" applyFill="1" applyBorder="1" applyAlignment="1">
      <alignment horizontal="left"/>
    </xf>
    <xf numFmtId="0" fontId="5" fillId="2" borderId="47" xfId="0" applyFont="1" applyFill="1" applyBorder="1" applyAlignment="1">
      <alignment horizontal="left"/>
    </xf>
    <xf numFmtId="0" fontId="5" fillId="2" borderId="51" xfId="0" applyFont="1" applyFill="1" applyBorder="1" applyAlignment="1">
      <alignment horizontal="left"/>
    </xf>
    <xf numFmtId="0" fontId="5" fillId="2" borderId="48" xfId="0" applyFont="1" applyFill="1" applyBorder="1" applyAlignment="1">
      <alignment horizontal="left"/>
    </xf>
    <xf numFmtId="1" fontId="0" fillId="0" borderId="15" xfId="0" applyNumberFormat="1" applyBorder="1" applyAlignment="1">
      <alignment horizontal="center"/>
    </xf>
    <xf numFmtId="0" fontId="0" fillId="0" borderId="0" xfId="0"/>
    <xf numFmtId="1" fontId="0" fillId="0" borderId="47" xfId="0" applyNumberForma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4" xfId="0" applyBorder="1" applyAlignment="1">
      <alignment horizontal="left"/>
    </xf>
    <xf numFmtId="0" fontId="6" fillId="13" borderId="32" xfId="0" applyFont="1" applyFill="1" applyBorder="1" applyAlignment="1">
      <alignment horizontal="center"/>
    </xf>
    <xf numFmtId="0" fontId="6" fillId="13" borderId="33" xfId="0" applyFont="1" applyFill="1" applyBorder="1" applyAlignment="1">
      <alignment horizontal="center"/>
    </xf>
    <xf numFmtId="0" fontId="31" fillId="13" borderId="44" xfId="0" applyFont="1" applyFill="1" applyBorder="1" applyAlignment="1">
      <alignment horizontal="center"/>
    </xf>
    <xf numFmtId="0" fontId="31" fillId="13" borderId="50" xfId="0" applyFont="1" applyFill="1" applyBorder="1" applyAlignment="1">
      <alignment horizontal="center"/>
    </xf>
    <xf numFmtId="0" fontId="31" fillId="13" borderId="32" xfId="0" applyFont="1" applyFill="1" applyBorder="1" applyAlignment="1">
      <alignment horizontal="center"/>
    </xf>
    <xf numFmtId="0" fontId="31" fillId="13" borderId="33" xfId="0" applyFont="1" applyFill="1" applyBorder="1" applyAlignment="1">
      <alignment horizontal="center"/>
    </xf>
    <xf numFmtId="0" fontId="6" fillId="13" borderId="47" xfId="0" applyFont="1" applyFill="1" applyBorder="1" applyAlignment="1">
      <alignment horizontal="center"/>
    </xf>
    <xf numFmtId="0" fontId="6" fillId="13" borderId="48" xfId="0" applyFont="1" applyFill="1" applyBorder="1" applyAlignment="1">
      <alignment horizontal="center"/>
    </xf>
    <xf numFmtId="0" fontId="32" fillId="13" borderId="38" xfId="2" applyFont="1" applyFill="1" applyBorder="1" applyAlignment="1" applyProtection="1">
      <alignment horizontal="center" vertical="center"/>
    </xf>
    <xf numFmtId="0" fontId="32" fillId="13" borderId="0" xfId="2" applyFont="1" applyFill="1" applyBorder="1" applyAlignment="1" applyProtection="1">
      <alignment horizontal="center" vertical="center"/>
    </xf>
    <xf numFmtId="0" fontId="32" fillId="13" borderId="46" xfId="2" applyFont="1" applyFill="1" applyBorder="1" applyAlignment="1" applyProtection="1">
      <alignment horizontal="center" vertical="center"/>
    </xf>
    <xf numFmtId="0" fontId="23" fillId="13" borderId="39" xfId="0" applyFont="1" applyFill="1" applyBorder="1" applyAlignment="1">
      <alignment horizontal="right"/>
    </xf>
    <xf numFmtId="0" fontId="23" fillId="13" borderId="40" xfId="0" applyFont="1" applyFill="1" applyBorder="1" applyAlignment="1">
      <alignment horizontal="right"/>
    </xf>
    <xf numFmtId="0" fontId="29" fillId="2" borderId="0" xfId="0" applyFont="1" applyFill="1" applyBorder="1" applyAlignment="1" applyProtection="1">
      <alignment horizontal="center" wrapText="1"/>
    </xf>
    <xf numFmtId="0" fontId="29" fillId="2" borderId="0" xfId="0" applyFont="1" applyFill="1" applyBorder="1" applyAlignment="1" applyProtection="1">
      <alignment horizontal="center"/>
    </xf>
    <xf numFmtId="0" fontId="30" fillId="3" borderId="55" xfId="0" applyFont="1" applyFill="1" applyBorder="1" applyAlignment="1" applyProtection="1">
      <alignment horizontal="center"/>
    </xf>
    <xf numFmtId="0" fontId="30" fillId="3" borderId="56" xfId="0" applyFont="1" applyFill="1" applyBorder="1" applyAlignment="1" applyProtection="1">
      <alignment horizontal="center"/>
    </xf>
    <xf numFmtId="0" fontId="30" fillId="3" borderId="57" xfId="0" applyFont="1" applyFill="1" applyBorder="1" applyAlignment="1" applyProtection="1">
      <alignment horizontal="center"/>
    </xf>
    <xf numFmtId="0" fontId="28" fillId="11" borderId="0" xfId="0" applyFont="1" applyFill="1" applyBorder="1" applyAlignment="1" applyProtection="1">
      <alignment horizontal="center" vertical="center" wrapText="1"/>
    </xf>
    <xf numFmtId="0" fontId="28" fillId="11" borderId="0" xfId="0" applyFont="1" applyFill="1" applyAlignment="1">
      <alignment horizontal="center" vertical="center"/>
    </xf>
    <xf numFmtId="0" fontId="23" fillId="2" borderId="36" xfId="0" applyFont="1" applyFill="1" applyBorder="1" applyAlignment="1">
      <alignment horizontal="left"/>
    </xf>
    <xf numFmtId="0" fontId="23" fillId="2" borderId="37" xfId="0" applyFont="1" applyFill="1" applyBorder="1" applyAlignment="1">
      <alignment horizontal="left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16" fillId="7" borderId="39" xfId="2" applyFill="1" applyBorder="1" applyAlignment="1" applyProtection="1">
      <alignment horizontal="center"/>
    </xf>
    <xf numFmtId="0" fontId="16" fillId="7" borderId="43" xfId="2" applyFill="1" applyBorder="1" applyAlignment="1" applyProtection="1">
      <alignment horizontal="center"/>
    </xf>
    <xf numFmtId="0" fontId="16" fillId="7" borderId="40" xfId="2" applyFill="1" applyBorder="1" applyAlignment="1" applyProtection="1">
      <alignment horizontal="center"/>
    </xf>
    <xf numFmtId="0" fontId="5" fillId="2" borderId="39" xfId="0" applyFont="1" applyFill="1" applyBorder="1" applyAlignment="1">
      <alignment horizontal="right"/>
    </xf>
    <xf numFmtId="0" fontId="5" fillId="2" borderId="40" xfId="0" applyFont="1" applyFill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0" fontId="18" fillId="7" borderId="25" xfId="2" applyFont="1" applyFill="1" applyBorder="1" applyAlignment="1" applyProtection="1">
      <alignment horizontal="center" vertical="center"/>
    </xf>
    <xf numFmtId="0" fontId="18" fillId="7" borderId="29" xfId="2" applyFont="1" applyFill="1" applyBorder="1" applyAlignment="1" applyProtection="1">
      <alignment horizontal="center" vertical="center"/>
    </xf>
    <xf numFmtId="0" fontId="18" fillId="7" borderId="36" xfId="2" applyFont="1" applyFill="1" applyBorder="1" applyAlignment="1" applyProtection="1">
      <alignment horizontal="center" vertical="center"/>
    </xf>
    <xf numFmtId="0" fontId="18" fillId="7" borderId="37" xfId="2" applyFont="1" applyFill="1" applyBorder="1" applyAlignment="1" applyProtection="1">
      <alignment horizontal="center" vertical="center"/>
    </xf>
    <xf numFmtId="0" fontId="26" fillId="7" borderId="39" xfId="2" applyFont="1" applyFill="1" applyBorder="1" applyAlignment="1" applyProtection="1">
      <alignment horizontal="center"/>
    </xf>
    <xf numFmtId="0" fontId="26" fillId="7" borderId="43" xfId="2" applyFont="1" applyFill="1" applyBorder="1" applyAlignment="1" applyProtection="1">
      <alignment horizontal="center"/>
    </xf>
    <xf numFmtId="0" fontId="26" fillId="7" borderId="40" xfId="2" applyFont="1" applyFill="1" applyBorder="1" applyAlignment="1" applyProtection="1">
      <alignment horizontal="center"/>
    </xf>
    <xf numFmtId="0" fontId="0" fillId="0" borderId="15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3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164" fontId="0" fillId="0" borderId="22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164" fontId="0" fillId="0" borderId="23" xfId="0" applyNumberFormat="1" applyFill="1" applyBorder="1" applyAlignment="1">
      <alignment horizontal="left"/>
    </xf>
    <xf numFmtId="164" fontId="0" fillId="0" borderId="18" xfId="0" applyNumberFormat="1" applyFill="1" applyBorder="1" applyAlignment="1">
      <alignment horizontal="left"/>
    </xf>
    <xf numFmtId="164" fontId="0" fillId="0" borderId="19" xfId="0" applyNumberFormat="1" applyFill="1" applyBorder="1" applyAlignment="1">
      <alignment horizontal="left"/>
    </xf>
    <xf numFmtId="164" fontId="0" fillId="0" borderId="20" xfId="0" applyNumberFormat="1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49" xfId="0" applyFill="1" applyBorder="1" applyAlignment="1">
      <alignment horizontal="left"/>
    </xf>
    <xf numFmtId="0" fontId="0" fillId="0" borderId="50" xfId="0" applyFill="1" applyBorder="1" applyAlignment="1">
      <alignment horizontal="left"/>
    </xf>
    <xf numFmtId="0" fontId="0" fillId="0" borderId="36" xfId="0" applyBorder="1" applyAlignment="1">
      <alignment horizontal="center"/>
    </xf>
    <xf numFmtId="0" fontId="0" fillId="5" borderId="18" xfId="0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0" fillId="5" borderId="23" xfId="0" applyFill="1" applyBorder="1" applyAlignment="1">
      <alignment horizontal="left"/>
    </xf>
    <xf numFmtId="0" fontId="18" fillId="2" borderId="0" xfId="2" applyFont="1" applyFill="1" applyAlignment="1" applyProtection="1">
      <alignment horizontal="center" vertical="center"/>
    </xf>
    <xf numFmtId="0" fontId="17" fillId="2" borderId="38" xfId="2" applyFont="1" applyFill="1" applyBorder="1" applyAlignment="1" applyProtection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9" fillId="2" borderId="0" xfId="2" applyFont="1" applyFill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166" fontId="0" fillId="0" borderId="0" xfId="0" applyNumberFormat="1" applyAlignment="1">
      <alignment horizontal="left"/>
    </xf>
    <xf numFmtId="0" fontId="7" fillId="2" borderId="26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Alignment="1" applyProtection="1">
      <alignment horizontal="left"/>
    </xf>
    <xf numFmtId="14" fontId="10" fillId="0" borderId="0" xfId="0" applyNumberFormat="1" applyFont="1" applyFill="1" applyBorder="1" applyAlignment="1" applyProtection="1">
      <alignment horizontal="left"/>
    </xf>
    <xf numFmtId="0" fontId="22" fillId="7" borderId="25" xfId="2" applyFont="1" applyFill="1" applyBorder="1" applyAlignment="1" applyProtection="1">
      <alignment horizontal="center" vertical="center" textRotation="255" wrapText="1"/>
    </xf>
    <xf numFmtId="0" fontId="22" fillId="7" borderId="38" xfId="2" applyFont="1" applyFill="1" applyBorder="1" applyAlignment="1" applyProtection="1">
      <alignment horizontal="center" vertical="center" textRotation="255" wrapText="1"/>
    </xf>
    <xf numFmtId="14" fontId="0" fillId="0" borderId="0" xfId="0" applyNumberFormat="1" applyAlignment="1">
      <alignment horizontal="left"/>
    </xf>
    <xf numFmtId="0" fontId="7" fillId="2" borderId="29" xfId="0" applyFont="1" applyFill="1" applyBorder="1" applyAlignment="1" applyProtection="1">
      <alignment horizontal="center"/>
    </xf>
    <xf numFmtId="0" fontId="26" fillId="6" borderId="38" xfId="2" applyFont="1" applyFill="1" applyBorder="1" applyAlignment="1" applyProtection="1">
      <alignment horizontal="center" textRotation="255"/>
    </xf>
    <xf numFmtId="0" fontId="26" fillId="7" borderId="0" xfId="2" applyFont="1" applyFill="1" applyAlignment="1" applyProtection="1">
      <alignment horizontal="center" textRotation="255"/>
    </xf>
    <xf numFmtId="0" fontId="11" fillId="2" borderId="1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wrapText="1"/>
    </xf>
    <xf numFmtId="0" fontId="12" fillId="4" borderId="3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 wrapText="1"/>
    </xf>
    <xf numFmtId="0" fontId="5" fillId="2" borderId="3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7" fillId="2" borderId="0" xfId="2" applyFont="1" applyFill="1" applyAlignment="1" applyProtection="1">
      <alignment horizontal="center" vertical="center" wrapText="1"/>
    </xf>
    <xf numFmtId="0" fontId="17" fillId="2" borderId="0" xfId="2" applyFont="1" applyFill="1" applyAlignment="1" applyProtection="1">
      <alignment horizontal="center" vertical="center"/>
    </xf>
    <xf numFmtId="0" fontId="33" fillId="6" borderId="0" xfId="0" applyFont="1" applyFill="1" applyAlignment="1">
      <alignment horizontal="center"/>
    </xf>
    <xf numFmtId="0" fontId="33" fillId="7" borderId="0" xfId="0" applyFont="1" applyFill="1" applyAlignment="1">
      <alignment horizontal="center" vertical="center"/>
    </xf>
    <xf numFmtId="0" fontId="43" fillId="8" borderId="0" xfId="0" applyFont="1" applyFill="1" applyAlignment="1">
      <alignment horizontal="center" vertical="center" wrapText="1"/>
    </xf>
    <xf numFmtId="0" fontId="43" fillId="8" borderId="0" xfId="0" applyFont="1" applyFill="1" applyAlignment="1">
      <alignment horizontal="center" vertical="center"/>
    </xf>
    <xf numFmtId="0" fontId="33" fillId="6" borderId="0" xfId="0" applyFont="1" applyFill="1" applyAlignment="1">
      <alignment horizontal="center" wrapText="1"/>
    </xf>
    <xf numFmtId="1" fontId="23" fillId="13" borderId="6" xfId="0" applyNumberFormat="1" applyFont="1" applyFill="1" applyBorder="1" applyAlignment="1">
      <alignment horizontal="left"/>
    </xf>
    <xf numFmtId="1" fontId="23" fillId="13" borderId="10" xfId="0" applyNumberFormat="1" applyFont="1" applyFill="1" applyBorder="1" applyAlignment="1">
      <alignment horizontal="left"/>
    </xf>
    <xf numFmtId="1" fontId="23" fillId="13" borderId="7" xfId="0" applyNumberFormat="1" applyFont="1" applyFill="1" applyBorder="1" applyAlignment="1">
      <alignment horizontal="left"/>
    </xf>
    <xf numFmtId="1" fontId="24" fillId="13" borderId="2" xfId="3" applyNumberFormat="1" applyFont="1" applyFill="1" applyBorder="1" applyAlignment="1">
      <alignment horizontal="left"/>
    </xf>
    <xf numFmtId="1" fontId="24" fillId="13" borderId="3" xfId="3" applyNumberFormat="1" applyFont="1" applyFill="1" applyBorder="1" applyAlignment="1">
      <alignment horizontal="left"/>
    </xf>
    <xf numFmtId="1" fontId="24" fillId="13" borderId="4" xfId="3" applyNumberFormat="1" applyFont="1" applyFill="1" applyBorder="1" applyAlignment="1">
      <alignment horizontal="left"/>
    </xf>
    <xf numFmtId="165" fontId="1" fillId="13" borderId="8" xfId="1" applyNumberFormat="1" applyFont="1" applyFill="1" applyBorder="1" applyAlignment="1">
      <alignment horizontal="left"/>
    </xf>
    <xf numFmtId="165" fontId="1" fillId="13" borderId="9" xfId="1" applyNumberFormat="1" applyFont="1" applyFill="1" applyBorder="1" applyAlignment="1">
      <alignment horizontal="left"/>
    </xf>
    <xf numFmtId="0" fontId="26" fillId="7" borderId="25" xfId="2" applyFont="1" applyFill="1" applyBorder="1" applyAlignment="1" applyProtection="1">
      <alignment horizontal="center" vertical="center"/>
    </xf>
    <xf numFmtId="0" fontId="26" fillId="7" borderId="29" xfId="2" applyFont="1" applyFill="1" applyBorder="1" applyAlignment="1" applyProtection="1">
      <alignment horizontal="center" vertical="center"/>
    </xf>
    <xf numFmtId="0" fontId="26" fillId="7" borderId="36" xfId="2" applyFont="1" applyFill="1" applyBorder="1" applyAlignment="1" applyProtection="1">
      <alignment horizontal="center" vertical="center"/>
    </xf>
    <xf numFmtId="0" fontId="26" fillId="7" borderId="37" xfId="2" applyFont="1" applyFill="1" applyBorder="1" applyAlignment="1" applyProtection="1">
      <alignment horizontal="center" vertical="center"/>
    </xf>
    <xf numFmtId="0" fontId="0" fillId="0" borderId="47" xfId="0" applyBorder="1" applyAlignment="1">
      <alignment horizontal="center"/>
    </xf>
    <xf numFmtId="0" fontId="44" fillId="2" borderId="0" xfId="2" applyFont="1" applyFill="1" applyAlignment="1" applyProtection="1">
      <alignment horizontal="center" vertical="center"/>
    </xf>
    <xf numFmtId="0" fontId="44" fillId="2" borderId="0" xfId="2" applyFont="1" applyFill="1" applyAlignment="1" applyProtection="1">
      <alignment horizontal="center" wrapText="1"/>
    </xf>
    <xf numFmtId="0" fontId="44" fillId="2" borderId="0" xfId="2" applyFont="1" applyFill="1" applyAlignment="1" applyProtection="1">
      <alignment horizontal="center"/>
    </xf>
  </cellXfs>
  <cellStyles count="4">
    <cellStyle name="Lien hypertexte" xfId="2" builtinId="8"/>
    <cellStyle name="Milliers" xfId="3" builtinId="3"/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Range="'Donnée liste déroulante'!$D$27:$D$31" noThreeD="1" val="0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Drop" dropStyle="combo" dx="16" fmlaRange="'Donnée liste déroulante'!$D$9:$D$26" noThreeD="1" val="0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15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16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17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18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19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2.xml><?xml version="1.0" encoding="utf-8"?>
<formControlPr xmlns="http://schemas.microsoft.com/office/spreadsheetml/2009/9/main" objectType="Drop" dropStyle="combo" dx="16" fmlaRange="'Donnée liste déroulante'!$A$54:$A$65" noThreeD="1" val="0"/>
</file>

<file path=xl/ctrlProps/ctrlProp20.xml><?xml version="1.0" encoding="utf-8"?>
<formControlPr xmlns="http://schemas.microsoft.com/office/spreadsheetml/2009/9/main" objectType="Drop" dropStyle="combo" dx="16" fmlaRange="'Donnée liste déroulante'!$A$54:$A$65" noThreeD="1" val="4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Drop" dropStyle="combo" dx="16" fmlaRange="'Donnée liste déroulante'!$D$27:$D$31" noThreeD="1" val="0"/>
</file>

<file path=xl/ctrlProps/ctrlProp24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25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26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27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28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29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Drop" dropStyle="combo" dx="16" fmlaRange="'Donnée liste déroulante'!$A$54:$A$65" noThreeD="1" val="0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Drop" dropStyle="combo" dx="16" fmlaRange="'Donnée liste déroulante'!$D$1:$D$7" noThreeD="1" val="0"/>
</file>

<file path=xl/ctrlProps/ctrlProp36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37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38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39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41.xml><?xml version="1.0" encoding="utf-8"?>
<formControlPr xmlns="http://schemas.microsoft.com/office/spreadsheetml/2009/9/main" objectType="Drop" dropStyle="combo" dx="16" fmlaRange="'Donnée liste déroulante'!$D$9:$D$25" noThreeD="1" val="0"/>
</file>

<file path=xl/ctrlProps/ctrlProp42.xml><?xml version="1.0" encoding="utf-8"?>
<formControlPr xmlns="http://schemas.microsoft.com/office/spreadsheetml/2009/9/main" objectType="Drop" dropStyle="combo" dx="16" fmlaRange="'Donnée liste déroulante'!$A$54:$A$65" noThreeD="1" val="0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Drop" dropStyle="combo" dx="16" fmlaRange="'Donnée liste déroulante'!$D$9:$D$26" noThreeD="1" val="0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Drop" dropStyle="combo" dx="16" fmlaRange="'Donnée liste déroulante'!$D$1:$D$7" noThreeD="1" val="0"/>
</file>

<file path=xl/ctrlProps/ctrlProp8.xml><?xml version="1.0" encoding="utf-8"?>
<formControlPr xmlns="http://schemas.microsoft.com/office/spreadsheetml/2009/9/main" objectType="Drop" dropStyle="combo" dx="16" fmlaRange="'Donnée liste déroulante'!$A$54:$A$65" noThreeD="1" val="0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1</xdr:row>
      <xdr:rowOff>47625</xdr:rowOff>
    </xdr:from>
    <xdr:to>
      <xdr:col>12</xdr:col>
      <xdr:colOff>687052</xdr:colOff>
      <xdr:row>5</xdr:row>
      <xdr:rowOff>215700</xdr:rowOff>
    </xdr:to>
    <xdr:pic>
      <xdr:nvPicPr>
        <xdr:cNvPr id="2" name="Image 1" descr="Syndicat_de_Champlain  noi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238125"/>
          <a:ext cx="3306427" cy="930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85725</xdr:rowOff>
    </xdr:from>
    <xdr:to>
      <xdr:col>4</xdr:col>
      <xdr:colOff>248902</xdr:colOff>
      <xdr:row>5</xdr:row>
      <xdr:rowOff>63300</xdr:rowOff>
    </xdr:to>
    <xdr:pic>
      <xdr:nvPicPr>
        <xdr:cNvPr id="2" name="Image 1" descr="Syndicat_de_Champlain  noi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85725"/>
          <a:ext cx="3268327" cy="9300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85725</xdr:rowOff>
    </xdr:from>
    <xdr:to>
      <xdr:col>4</xdr:col>
      <xdr:colOff>248902</xdr:colOff>
      <xdr:row>5</xdr:row>
      <xdr:rowOff>63300</xdr:rowOff>
    </xdr:to>
    <xdr:pic>
      <xdr:nvPicPr>
        <xdr:cNvPr id="2" name="Image 1" descr="Syndicat_de_Champlain  noi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85725"/>
          <a:ext cx="3268327" cy="930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619125</xdr:colOff>
      <xdr:row>1</xdr:row>
      <xdr:rowOff>47625</xdr:rowOff>
    </xdr:from>
    <xdr:to>
      <xdr:col>15</xdr:col>
      <xdr:colOff>429877</xdr:colOff>
      <xdr:row>5</xdr:row>
      <xdr:rowOff>215700</xdr:rowOff>
    </xdr:to>
    <xdr:pic>
      <xdr:nvPicPr>
        <xdr:cNvPr id="2" name="Image 1" descr="Syndicat_de_Champlain  noi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238125"/>
          <a:ext cx="3306427" cy="9300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85725</xdr:rowOff>
    </xdr:from>
    <xdr:to>
      <xdr:col>4</xdr:col>
      <xdr:colOff>248902</xdr:colOff>
      <xdr:row>5</xdr:row>
      <xdr:rowOff>63300</xdr:rowOff>
    </xdr:to>
    <xdr:pic>
      <xdr:nvPicPr>
        <xdr:cNvPr id="2" name="Image 1" descr="Syndicat_de_Champlain  noi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85725"/>
          <a:ext cx="3268327" cy="9300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3</xdr:col>
      <xdr:colOff>553702</xdr:colOff>
      <xdr:row>5</xdr:row>
      <xdr:rowOff>129975</xdr:rowOff>
    </xdr:to>
    <xdr:pic>
      <xdr:nvPicPr>
        <xdr:cNvPr id="2" name="Image 1" descr="Syndicat_de_Champlain  noi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152400"/>
          <a:ext cx="3268327" cy="9300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3</xdr:col>
      <xdr:colOff>39352</xdr:colOff>
      <xdr:row>7</xdr:row>
      <xdr:rowOff>72825</xdr:rowOff>
    </xdr:to>
    <xdr:pic>
      <xdr:nvPicPr>
        <xdr:cNvPr id="2" name="Image 1" descr="Syndicat_de_Champlain  noi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6225"/>
          <a:ext cx="3268327" cy="9300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114300</xdr:rowOff>
    </xdr:from>
    <xdr:to>
      <xdr:col>3</xdr:col>
      <xdr:colOff>58402</xdr:colOff>
      <xdr:row>5</xdr:row>
      <xdr:rowOff>91875</xdr:rowOff>
    </xdr:to>
    <xdr:pic>
      <xdr:nvPicPr>
        <xdr:cNvPr id="2" name="Image 1" descr="Syndicat_de_Champlain  noi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14300"/>
          <a:ext cx="3268327" cy="9300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496552</xdr:colOff>
      <xdr:row>5</xdr:row>
      <xdr:rowOff>44250</xdr:rowOff>
    </xdr:to>
    <xdr:pic>
      <xdr:nvPicPr>
        <xdr:cNvPr id="2" name="Image 1" descr="Syndicat_de_Champlain  noi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66675"/>
          <a:ext cx="3268327" cy="9300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85725</xdr:rowOff>
    </xdr:from>
    <xdr:to>
      <xdr:col>2</xdr:col>
      <xdr:colOff>28575</xdr:colOff>
      <xdr:row>2</xdr:row>
      <xdr:rowOff>104775</xdr:rowOff>
    </xdr:to>
    <xdr:pic>
      <xdr:nvPicPr>
        <xdr:cNvPr id="2" name="Image 1" descr="Syndicat_de_Champlain  noi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4" y="85725"/>
          <a:ext cx="1352551" cy="4000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71</xdr:row>
          <xdr:rowOff>19050</xdr:rowOff>
        </xdr:from>
        <xdr:to>
          <xdr:col>7</xdr:col>
          <xdr:colOff>219075</xdr:colOff>
          <xdr:row>72</xdr:row>
          <xdr:rowOff>19050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4347" name="Drop Down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71</xdr:row>
          <xdr:rowOff>19050</xdr:rowOff>
        </xdr:from>
        <xdr:to>
          <xdr:col>5</xdr:col>
          <xdr:colOff>57150</xdr:colOff>
          <xdr:row>72</xdr:row>
          <xdr:rowOff>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1</xdr:row>
      <xdr:rowOff>47625</xdr:rowOff>
    </xdr:from>
    <xdr:to>
      <xdr:col>12</xdr:col>
      <xdr:colOff>687052</xdr:colOff>
      <xdr:row>5</xdr:row>
      <xdr:rowOff>215700</xdr:rowOff>
    </xdr:to>
    <xdr:pic>
      <xdr:nvPicPr>
        <xdr:cNvPr id="2" name="Image 1" descr="Syndicat_de_Champlain  noi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72325" y="238125"/>
          <a:ext cx="3344527" cy="93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1</xdr:row>
      <xdr:rowOff>47625</xdr:rowOff>
    </xdr:from>
    <xdr:to>
      <xdr:col>12</xdr:col>
      <xdr:colOff>687052</xdr:colOff>
      <xdr:row>5</xdr:row>
      <xdr:rowOff>215700</xdr:rowOff>
    </xdr:to>
    <xdr:pic>
      <xdr:nvPicPr>
        <xdr:cNvPr id="2" name="Image 1" descr="Syndicat_de_Champlain  noi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72325" y="238125"/>
          <a:ext cx="3344527" cy="93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0</xdr:rowOff>
        </xdr:from>
        <xdr:to>
          <xdr:col>9</xdr:col>
          <xdr:colOff>0</xdr:colOff>
          <xdr:row>18</xdr:row>
          <xdr:rowOff>133350</xdr:rowOff>
        </xdr:to>
        <xdr:sp macro="" textlink="">
          <xdr:nvSpPr>
            <xdr:cNvPr id="35842" name="Drop Down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35849" name="Drop Down 9" hidden="1">
              <a:extLst>
                <a:ext uri="{63B3BB69-23CF-44E3-9099-C40C66FF867C}">
                  <a14:compatExt spid="_x0000_s35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19050</xdr:rowOff>
        </xdr:from>
        <xdr:to>
          <xdr:col>5</xdr:col>
          <xdr:colOff>57150</xdr:colOff>
          <xdr:row>47</xdr:row>
          <xdr:rowOff>0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46</xdr:row>
          <xdr:rowOff>19050</xdr:rowOff>
        </xdr:from>
        <xdr:to>
          <xdr:col>7</xdr:col>
          <xdr:colOff>57150</xdr:colOff>
          <xdr:row>47</xdr:row>
          <xdr:rowOff>0</xdr:rowOff>
        </xdr:to>
        <xdr:sp macro="" textlink="">
          <xdr:nvSpPr>
            <xdr:cNvPr id="35851" name="Check Box 11" hidden="1">
              <a:extLst>
                <a:ext uri="{63B3BB69-23CF-44E3-9099-C40C66FF867C}">
                  <a14:compatExt spid="_x0000_s35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19050</xdr:rowOff>
        </xdr:from>
        <xdr:to>
          <xdr:col>5</xdr:col>
          <xdr:colOff>57150</xdr:colOff>
          <xdr:row>47</xdr:row>
          <xdr:rowOff>0</xdr:rowOff>
        </xdr:to>
        <xdr:sp macro="" textlink="">
          <xdr:nvSpPr>
            <xdr:cNvPr id="35852" name="Check Box 12" hidden="1">
              <a:extLst>
                <a:ext uri="{63B3BB69-23CF-44E3-9099-C40C66FF867C}">
                  <a14:compatExt spid="_x0000_s35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46</xdr:row>
          <xdr:rowOff>19050</xdr:rowOff>
        </xdr:from>
        <xdr:to>
          <xdr:col>7</xdr:col>
          <xdr:colOff>57150</xdr:colOff>
          <xdr:row>47</xdr:row>
          <xdr:rowOff>0</xdr:rowOff>
        </xdr:to>
        <xdr:sp macro="" textlink="">
          <xdr:nvSpPr>
            <xdr:cNvPr id="35853" name="Check Box 13" hidden="1">
              <a:extLst>
                <a:ext uri="{63B3BB69-23CF-44E3-9099-C40C66FF867C}">
                  <a14:compatExt spid="_x0000_s35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0</xdr:rowOff>
        </xdr:from>
        <xdr:to>
          <xdr:col>8</xdr:col>
          <xdr:colOff>847725</xdr:colOff>
          <xdr:row>19</xdr:row>
          <xdr:rowOff>9525</xdr:rowOff>
        </xdr:to>
        <xdr:sp macro="" textlink="">
          <xdr:nvSpPr>
            <xdr:cNvPr id="33794" name="Drop Down 2" hidden="1">
              <a:extLst>
                <a:ext uri="{63B3BB69-23CF-44E3-9099-C40C66FF867C}">
                  <a14:compatExt spid="_x0000_s33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33801" name="Drop Down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40</xdr:row>
          <xdr:rowOff>19050</xdr:rowOff>
        </xdr:from>
        <xdr:to>
          <xdr:col>5</xdr:col>
          <xdr:colOff>57150</xdr:colOff>
          <xdr:row>41</xdr:row>
          <xdr:rowOff>0</xdr:rowOff>
        </xdr:to>
        <xdr:sp macro="" textlink="">
          <xdr:nvSpPr>
            <xdr:cNvPr id="33802" name="Check Box 10" hidden="1">
              <a:extLst>
                <a:ext uri="{63B3BB69-23CF-44E3-9099-C40C66FF867C}">
                  <a14:compatExt spid="_x0000_s33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40</xdr:row>
          <xdr:rowOff>19050</xdr:rowOff>
        </xdr:from>
        <xdr:to>
          <xdr:col>7</xdr:col>
          <xdr:colOff>57150</xdr:colOff>
          <xdr:row>41</xdr:row>
          <xdr:rowOff>0</xdr:rowOff>
        </xdr:to>
        <xdr:sp macro="" textlink="">
          <xdr:nvSpPr>
            <xdr:cNvPr id="33803" name="Check Box 11" hidden="1">
              <a:extLst>
                <a:ext uri="{63B3BB69-23CF-44E3-9099-C40C66FF867C}">
                  <a14:compatExt spid="_x0000_s33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84</xdr:row>
          <xdr:rowOff>19050</xdr:rowOff>
        </xdr:from>
        <xdr:to>
          <xdr:col>7</xdr:col>
          <xdr:colOff>219075</xdr:colOff>
          <xdr:row>85</xdr:row>
          <xdr:rowOff>19050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28676" name="Drop Down 4" hidden="1">
              <a:extLst>
                <a:ext uri="{63B3BB69-23CF-44E3-9099-C40C66FF867C}">
                  <a14:compatExt spid="_x0000_s28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84</xdr:row>
          <xdr:rowOff>19050</xdr:rowOff>
        </xdr:from>
        <xdr:to>
          <xdr:col>5</xdr:col>
          <xdr:colOff>57150</xdr:colOff>
          <xdr:row>85</xdr:row>
          <xdr:rowOff>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9525</xdr:rowOff>
        </xdr:from>
        <xdr:to>
          <xdr:col>2</xdr:col>
          <xdr:colOff>9525</xdr:colOff>
          <xdr:row>26</xdr:row>
          <xdr:rowOff>19050</xdr:rowOff>
        </xdr:to>
        <xdr:sp macro="" textlink="">
          <xdr:nvSpPr>
            <xdr:cNvPr id="24579" name="Drop Down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9525</xdr:rowOff>
        </xdr:from>
        <xdr:to>
          <xdr:col>2</xdr:col>
          <xdr:colOff>9525</xdr:colOff>
          <xdr:row>27</xdr:row>
          <xdr:rowOff>19050</xdr:rowOff>
        </xdr:to>
        <xdr:sp macro="" textlink="">
          <xdr:nvSpPr>
            <xdr:cNvPr id="24580" name="Drop Down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9525</xdr:rowOff>
        </xdr:from>
        <xdr:to>
          <xdr:col>2</xdr:col>
          <xdr:colOff>9525</xdr:colOff>
          <xdr:row>28</xdr:row>
          <xdr:rowOff>19050</xdr:rowOff>
        </xdr:to>
        <xdr:sp macro="" textlink="">
          <xdr:nvSpPr>
            <xdr:cNvPr id="24581" name="Drop Down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28</xdr:row>
          <xdr:rowOff>9525</xdr:rowOff>
        </xdr:from>
        <xdr:to>
          <xdr:col>2</xdr:col>
          <xdr:colOff>9525</xdr:colOff>
          <xdr:row>29</xdr:row>
          <xdr:rowOff>19050</xdr:rowOff>
        </xdr:to>
        <xdr:sp macro="" textlink="">
          <xdr:nvSpPr>
            <xdr:cNvPr id="24582" name="Drop Down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29</xdr:row>
          <xdr:rowOff>9525</xdr:rowOff>
        </xdr:from>
        <xdr:to>
          <xdr:col>2</xdr:col>
          <xdr:colOff>9525</xdr:colOff>
          <xdr:row>30</xdr:row>
          <xdr:rowOff>19050</xdr:rowOff>
        </xdr:to>
        <xdr:sp macro="" textlink="">
          <xdr:nvSpPr>
            <xdr:cNvPr id="24583" name="Drop Down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30</xdr:row>
          <xdr:rowOff>9525</xdr:rowOff>
        </xdr:from>
        <xdr:to>
          <xdr:col>2</xdr:col>
          <xdr:colOff>9525</xdr:colOff>
          <xdr:row>31</xdr:row>
          <xdr:rowOff>9525</xdr:rowOff>
        </xdr:to>
        <xdr:sp macro="" textlink="">
          <xdr:nvSpPr>
            <xdr:cNvPr id="24584" name="Drop Down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24585" name="Drop Down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19050</xdr:rowOff>
        </xdr:from>
        <xdr:to>
          <xdr:col>5</xdr:col>
          <xdr:colOff>57150</xdr:colOff>
          <xdr:row>47</xdr:row>
          <xdr:rowOff>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46</xdr:row>
          <xdr:rowOff>19050</xdr:rowOff>
        </xdr:from>
        <xdr:to>
          <xdr:col>7</xdr:col>
          <xdr:colOff>57150</xdr:colOff>
          <xdr:row>47</xdr:row>
          <xdr:rowOff>0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0</xdr:rowOff>
        </xdr:from>
        <xdr:to>
          <xdr:col>9</xdr:col>
          <xdr:colOff>0</xdr:colOff>
          <xdr:row>18</xdr:row>
          <xdr:rowOff>200025</xdr:rowOff>
        </xdr:to>
        <xdr:sp macro="" textlink="">
          <xdr:nvSpPr>
            <xdr:cNvPr id="21506" name="Drop Down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9525</xdr:rowOff>
        </xdr:from>
        <xdr:to>
          <xdr:col>2</xdr:col>
          <xdr:colOff>9525</xdr:colOff>
          <xdr:row>26</xdr:row>
          <xdr:rowOff>19050</xdr:rowOff>
        </xdr:to>
        <xdr:sp macro="" textlink="">
          <xdr:nvSpPr>
            <xdr:cNvPr id="21507" name="Drop Down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9525</xdr:rowOff>
        </xdr:from>
        <xdr:to>
          <xdr:col>2</xdr:col>
          <xdr:colOff>9525</xdr:colOff>
          <xdr:row>27</xdr:row>
          <xdr:rowOff>19050</xdr:rowOff>
        </xdr:to>
        <xdr:sp macro="" textlink="">
          <xdr:nvSpPr>
            <xdr:cNvPr id="21508" name="Drop Down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9525</xdr:rowOff>
        </xdr:from>
        <xdr:to>
          <xdr:col>2</xdr:col>
          <xdr:colOff>9525</xdr:colOff>
          <xdr:row>28</xdr:row>
          <xdr:rowOff>19050</xdr:rowOff>
        </xdr:to>
        <xdr:sp macro="" textlink="">
          <xdr:nvSpPr>
            <xdr:cNvPr id="21509" name="Drop Down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28</xdr:row>
          <xdr:rowOff>9525</xdr:rowOff>
        </xdr:from>
        <xdr:to>
          <xdr:col>2</xdr:col>
          <xdr:colOff>9525</xdr:colOff>
          <xdr:row>29</xdr:row>
          <xdr:rowOff>19050</xdr:rowOff>
        </xdr:to>
        <xdr:sp macro="" textlink="">
          <xdr:nvSpPr>
            <xdr:cNvPr id="21510" name="Drop Down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29</xdr:row>
          <xdr:rowOff>9525</xdr:rowOff>
        </xdr:from>
        <xdr:to>
          <xdr:col>2</xdr:col>
          <xdr:colOff>9525</xdr:colOff>
          <xdr:row>30</xdr:row>
          <xdr:rowOff>19050</xdr:rowOff>
        </xdr:to>
        <xdr:sp macro="" textlink="">
          <xdr:nvSpPr>
            <xdr:cNvPr id="21511" name="Drop Down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30</xdr:row>
          <xdr:rowOff>9525</xdr:rowOff>
        </xdr:from>
        <xdr:to>
          <xdr:col>2</xdr:col>
          <xdr:colOff>9525</xdr:colOff>
          <xdr:row>31</xdr:row>
          <xdr:rowOff>9525</xdr:rowOff>
        </xdr:to>
        <xdr:sp macro="" textlink="">
          <xdr:nvSpPr>
            <xdr:cNvPr id="21512" name="Drop Down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21513" name="Drop Down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19050</xdr:rowOff>
        </xdr:from>
        <xdr:to>
          <xdr:col>5</xdr:col>
          <xdr:colOff>57150</xdr:colOff>
          <xdr:row>47</xdr:row>
          <xdr:rowOff>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46</xdr:row>
          <xdr:rowOff>19050</xdr:rowOff>
        </xdr:from>
        <xdr:to>
          <xdr:col>7</xdr:col>
          <xdr:colOff>57150</xdr:colOff>
          <xdr:row>47</xdr:row>
          <xdr:rowOff>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19050</xdr:rowOff>
        </xdr:from>
        <xdr:to>
          <xdr:col>5</xdr:col>
          <xdr:colOff>57150</xdr:colOff>
          <xdr:row>47</xdr:row>
          <xdr:rowOff>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46</xdr:row>
          <xdr:rowOff>19050</xdr:rowOff>
        </xdr:from>
        <xdr:to>
          <xdr:col>7</xdr:col>
          <xdr:colOff>57150</xdr:colOff>
          <xdr:row>47</xdr:row>
          <xdr:rowOff>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0</xdr:rowOff>
        </xdr:from>
        <xdr:to>
          <xdr:col>8</xdr:col>
          <xdr:colOff>847725</xdr:colOff>
          <xdr:row>18</xdr:row>
          <xdr:rowOff>200025</xdr:rowOff>
        </xdr:to>
        <xdr:sp macro="" textlink="">
          <xdr:nvSpPr>
            <xdr:cNvPr id="17410" name="Drop Dow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9525</xdr:rowOff>
        </xdr:from>
        <xdr:to>
          <xdr:col>2</xdr:col>
          <xdr:colOff>9525</xdr:colOff>
          <xdr:row>26</xdr:row>
          <xdr:rowOff>19050</xdr:rowOff>
        </xdr:to>
        <xdr:sp macro="" textlink="">
          <xdr:nvSpPr>
            <xdr:cNvPr id="17411" name="Drop Down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9525</xdr:rowOff>
        </xdr:from>
        <xdr:to>
          <xdr:col>2</xdr:col>
          <xdr:colOff>9525</xdr:colOff>
          <xdr:row>27</xdr:row>
          <xdr:rowOff>19050</xdr:rowOff>
        </xdr:to>
        <xdr:sp macro="" textlink="">
          <xdr:nvSpPr>
            <xdr:cNvPr id="17412" name="Drop Down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9525</xdr:rowOff>
        </xdr:from>
        <xdr:to>
          <xdr:col>2</xdr:col>
          <xdr:colOff>9525</xdr:colOff>
          <xdr:row>28</xdr:row>
          <xdr:rowOff>19050</xdr:rowOff>
        </xdr:to>
        <xdr:sp macro="" textlink="">
          <xdr:nvSpPr>
            <xdr:cNvPr id="17413" name="Drop Down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28</xdr:row>
          <xdr:rowOff>9525</xdr:rowOff>
        </xdr:from>
        <xdr:to>
          <xdr:col>2</xdr:col>
          <xdr:colOff>9525</xdr:colOff>
          <xdr:row>29</xdr:row>
          <xdr:rowOff>19050</xdr:rowOff>
        </xdr:to>
        <xdr:sp macro="" textlink="">
          <xdr:nvSpPr>
            <xdr:cNvPr id="17414" name="Drop Down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29</xdr:row>
          <xdr:rowOff>9525</xdr:rowOff>
        </xdr:from>
        <xdr:to>
          <xdr:col>2</xdr:col>
          <xdr:colOff>9525</xdr:colOff>
          <xdr:row>30</xdr:row>
          <xdr:rowOff>19050</xdr:rowOff>
        </xdr:to>
        <xdr:sp macro="" textlink="">
          <xdr:nvSpPr>
            <xdr:cNvPr id="17415" name="Drop Down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30</xdr:row>
          <xdr:rowOff>19050</xdr:rowOff>
        </xdr:from>
        <xdr:to>
          <xdr:col>2</xdr:col>
          <xdr:colOff>9525</xdr:colOff>
          <xdr:row>31</xdr:row>
          <xdr:rowOff>19050</xdr:rowOff>
        </xdr:to>
        <xdr:sp macro="" textlink="">
          <xdr:nvSpPr>
            <xdr:cNvPr id="17416" name="Drop Down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7419" name="Drop Down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40</xdr:row>
          <xdr:rowOff>19050</xdr:rowOff>
        </xdr:from>
        <xdr:to>
          <xdr:col>5</xdr:col>
          <xdr:colOff>57150</xdr:colOff>
          <xdr:row>41</xdr:row>
          <xdr:rowOff>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40</xdr:row>
          <xdr:rowOff>19050</xdr:rowOff>
        </xdr:from>
        <xdr:to>
          <xdr:col>7</xdr:col>
          <xdr:colOff>57150</xdr:colOff>
          <xdr:row>41</xdr:row>
          <xdr:rowOff>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yndicatchamplain.com/fileadmin/user_upload/syndicats/z26/Relations_de_travail/Des_Patriotes_enseignant/depassements/2015-2016/Demande_de_mise_en_place_de_l_%C3%A9quipe__du_plan_d_intervention.pdf" TargetMode="External"/><Relationship Id="rId3" Type="http://schemas.openxmlformats.org/officeDocument/2006/relationships/hyperlink" Target="http://www.syndicatchamplain.com/fileadmin/user_upload/syndicats/z26/Relations_de_travail/Des_Patriotes_enseignant/depassements/2015-2016/depeche_FSE_octobre_2011.pdf" TargetMode="External"/><Relationship Id="rId7" Type="http://schemas.openxmlformats.org/officeDocument/2006/relationships/hyperlink" Target="http://www.syndicatchamplain.com/fileadmin/user_upload/syndicats/z26/Relations_de_travail/Des_Patriotes_enseignant/depassements/2015-2016/SE-EHDAA-FRM_ServicesAppui.pdf" TargetMode="External"/><Relationship Id="rId2" Type="http://schemas.openxmlformats.org/officeDocument/2006/relationships/hyperlink" Target="http://www.syndicatchamplain.com/fileadmin/user_upload/syndicats/z26/Relations_de_travail/Des_Patriotes_enseignant/depassements/2015-2016/Annexes.pdf" TargetMode="External"/><Relationship Id="rId1" Type="http://schemas.openxmlformats.org/officeDocument/2006/relationships/hyperlink" Target="http://www.syndicatchamplain.com/fileadmin/user_upload/syndicats/z26/Relations_de_travail/Des_Patriotes_enseignant/depassements/2015-2016/Chapitre_8-9.00.pdf" TargetMode="External"/><Relationship Id="rId6" Type="http://schemas.openxmlformats.org/officeDocument/2006/relationships/hyperlink" Target="http://www.syndicatchamplain.com/fileadmin/user_upload/syndicats/z26/Relations_de_travail/Des_Patriotes_enseignant/depassements/2015-2016/Demande_%C3%A0_la_direction_2014-10-14.pdf" TargetMode="External"/><Relationship Id="rId11" Type="http://schemas.openxmlformats.org/officeDocument/2006/relationships/drawing" Target="../drawings/drawing18.xml"/><Relationship Id="rId5" Type="http://schemas.openxmlformats.org/officeDocument/2006/relationships/hyperlink" Target="http://www.syndicatchamplain.com/fileadmin/user_upload/syndicats/z26/Relations_de_travail/Des_Patriotes_enseignant/depassements/2015-2016/EHDAA_brochure_oct_2012.pdf" TargetMode="External"/><Relationship Id="rId10" Type="http://schemas.openxmlformats.org/officeDocument/2006/relationships/printerSettings" Target="../printerSettings/printerSettings19.bin"/><Relationship Id="rId4" Type="http://schemas.openxmlformats.org/officeDocument/2006/relationships/hyperlink" Target="http://fse.qc.net/fileadmin/Grands_dossiers/EHDAA/referentielEHDAA2013.pdf" TargetMode="External"/><Relationship Id="rId9" Type="http://schemas.openxmlformats.org/officeDocument/2006/relationships/hyperlink" Target="http://www.syndicatchamplain.com/fileadmin/user_upload/syndicats/z26/Relations_de_travail/Des_Patriotes_enseignant/depassements/2015-2016/Formulaire_Demande_intervention_soutien_int%C3%A9gration_2014-0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6" Type="http://schemas.openxmlformats.org/officeDocument/2006/relationships/ctrlProp" Target="../ctrlProps/ctrlProp47.xml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omments" Target="../comments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8.xml"/><Relationship Id="rId16" Type="http://schemas.openxmlformats.org/officeDocument/2006/relationships/comments" Target="../comments4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5" Type="http://schemas.openxmlformats.org/officeDocument/2006/relationships/ctrlProp" Target="../ctrlProps/ctrlProp36.xml"/><Relationship Id="rId10" Type="http://schemas.openxmlformats.org/officeDocument/2006/relationships/ctrlProp" Target="../ctrlProps/ctrlProp41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showRowColHeaders="0" view="pageLayout" topLeftCell="A7" zoomScaleNormal="100" workbookViewId="0">
      <selection activeCell="C17" sqref="C17:F17"/>
    </sheetView>
  </sheetViews>
  <sheetFormatPr baseColWidth="10" defaultColWidth="11.42578125" defaultRowHeight="15" x14ac:dyDescent="0.25"/>
  <cols>
    <col min="1" max="16384" width="11.42578125" style="193"/>
  </cols>
  <sheetData>
    <row r="1" spans="1:14" x14ac:dyDescent="0.25">
      <c r="A1" s="218" t="s">
        <v>239</v>
      </c>
      <c r="B1" s="219"/>
      <c r="C1" s="219"/>
      <c r="D1" s="219"/>
      <c r="E1" s="219"/>
      <c r="F1" s="219"/>
      <c r="G1" s="219"/>
      <c r="H1" s="219"/>
    </row>
    <row r="2" spans="1:14" x14ac:dyDescent="0.25">
      <c r="A2" s="219"/>
      <c r="B2" s="219"/>
      <c r="C2" s="219"/>
      <c r="D2" s="219"/>
      <c r="E2" s="219"/>
      <c r="F2" s="219"/>
      <c r="G2" s="219"/>
      <c r="H2" s="219"/>
    </row>
    <row r="3" spans="1:14" x14ac:dyDescent="0.25">
      <c r="A3" s="219"/>
      <c r="B3" s="219"/>
      <c r="C3" s="219"/>
      <c r="D3" s="219"/>
      <c r="E3" s="219"/>
      <c r="F3" s="219"/>
      <c r="G3" s="219"/>
      <c r="H3" s="219"/>
    </row>
    <row r="4" spans="1:14" x14ac:dyDescent="0.25">
      <c r="A4" s="219"/>
      <c r="B4" s="219"/>
      <c r="C4" s="219"/>
      <c r="D4" s="219"/>
      <c r="E4" s="219"/>
      <c r="F4" s="219"/>
      <c r="G4" s="219"/>
      <c r="H4" s="219"/>
    </row>
    <row r="6" spans="1:14" ht="23.25" x14ac:dyDescent="0.35">
      <c r="A6" s="1"/>
      <c r="B6" s="2"/>
      <c r="C6" s="220" t="s">
        <v>0</v>
      </c>
      <c r="D6" s="220"/>
      <c r="E6" s="220"/>
      <c r="F6" s="220"/>
      <c r="G6" s="220"/>
      <c r="H6" s="221"/>
    </row>
    <row r="7" spans="1:14" ht="47.25" customHeight="1" x14ac:dyDescent="0.25">
      <c r="A7" s="222"/>
      <c r="B7" s="222"/>
      <c r="C7" s="223" t="s">
        <v>1</v>
      </c>
      <c r="D7" s="223"/>
      <c r="E7" s="223" t="s">
        <v>2</v>
      </c>
      <c r="F7" s="223"/>
      <c r="G7" s="224" t="s">
        <v>13</v>
      </c>
      <c r="H7" s="224"/>
    </row>
    <row r="8" spans="1:14" x14ac:dyDescent="0.25">
      <c r="A8" s="225" t="s">
        <v>3</v>
      </c>
      <c r="B8" s="225"/>
      <c r="C8" s="226">
        <v>18</v>
      </c>
      <c r="D8" s="226"/>
      <c r="E8" s="226">
        <v>20</v>
      </c>
      <c r="F8" s="226"/>
      <c r="G8" s="226">
        <v>16</v>
      </c>
      <c r="H8" s="226"/>
      <c r="J8" s="227" t="s">
        <v>112</v>
      </c>
      <c r="K8" s="227"/>
      <c r="L8" s="227"/>
      <c r="M8" s="227"/>
    </row>
    <row r="9" spans="1:14" x14ac:dyDescent="0.25">
      <c r="A9" s="225" t="s">
        <v>4</v>
      </c>
      <c r="B9" s="225"/>
      <c r="C9" s="226">
        <v>15</v>
      </c>
      <c r="D9" s="226"/>
      <c r="E9" s="226">
        <v>18</v>
      </c>
      <c r="F9" s="226"/>
      <c r="G9" s="226">
        <v>13</v>
      </c>
      <c r="H9" s="226"/>
      <c r="J9" s="227"/>
      <c r="K9" s="227"/>
      <c r="L9" s="227"/>
      <c r="M9" s="227"/>
    </row>
    <row r="12" spans="1:14" ht="23.25" x14ac:dyDescent="0.35">
      <c r="A12" s="1"/>
      <c r="B12" s="2"/>
      <c r="C12" s="230" t="s">
        <v>5</v>
      </c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</row>
    <row r="13" spans="1:14" ht="45.75" customHeight="1" x14ac:dyDescent="0.25">
      <c r="A13" s="222"/>
      <c r="B13" s="222"/>
      <c r="C13" s="223" t="s">
        <v>6</v>
      </c>
      <c r="D13" s="223"/>
      <c r="E13" s="223" t="s">
        <v>25</v>
      </c>
      <c r="F13" s="223"/>
      <c r="G13" s="224" t="s">
        <v>26</v>
      </c>
      <c r="H13" s="224"/>
      <c r="I13" s="224" t="s">
        <v>27</v>
      </c>
      <c r="J13" s="224"/>
      <c r="K13" s="224" t="s">
        <v>28</v>
      </c>
      <c r="L13" s="224"/>
      <c r="M13" s="231" t="s">
        <v>13</v>
      </c>
      <c r="N13" s="232"/>
    </row>
    <row r="14" spans="1:14" x14ac:dyDescent="0.25">
      <c r="A14" s="225" t="s">
        <v>7</v>
      </c>
      <c r="B14" s="225"/>
      <c r="C14" s="189" t="s">
        <v>8</v>
      </c>
      <c r="D14" s="192" t="s">
        <v>9</v>
      </c>
      <c r="E14" s="189" t="s">
        <v>8</v>
      </c>
      <c r="F14" s="192" t="s">
        <v>9</v>
      </c>
      <c r="G14" s="189" t="s">
        <v>8</v>
      </c>
      <c r="H14" s="192" t="s">
        <v>9</v>
      </c>
      <c r="I14" s="189" t="s">
        <v>8</v>
      </c>
      <c r="J14" s="192" t="s">
        <v>9</v>
      </c>
      <c r="K14" s="189" t="s">
        <v>8</v>
      </c>
      <c r="L14" s="192" t="s">
        <v>9</v>
      </c>
      <c r="M14" s="233"/>
      <c r="N14" s="234"/>
    </row>
    <row r="15" spans="1:14" x14ac:dyDescent="0.25">
      <c r="A15" s="235" t="s">
        <v>3</v>
      </c>
      <c r="B15" s="236"/>
      <c r="C15" s="190">
        <v>20</v>
      </c>
      <c r="D15" s="191">
        <v>22</v>
      </c>
      <c r="E15" s="190">
        <v>20</v>
      </c>
      <c r="F15" s="191">
        <v>24</v>
      </c>
      <c r="G15" s="190">
        <v>20</v>
      </c>
      <c r="H15" s="191">
        <v>26</v>
      </c>
      <c r="I15" s="190">
        <v>20</v>
      </c>
      <c r="J15" s="191">
        <v>26</v>
      </c>
      <c r="K15" s="190">
        <v>20</v>
      </c>
      <c r="L15" s="191">
        <v>26</v>
      </c>
      <c r="M15" s="228">
        <v>17</v>
      </c>
      <c r="N15" s="229"/>
    </row>
    <row r="16" spans="1:14" x14ac:dyDescent="0.25">
      <c r="A16" s="225" t="s">
        <v>4</v>
      </c>
      <c r="B16" s="225"/>
      <c r="C16" s="190">
        <v>18</v>
      </c>
      <c r="D16" s="191">
        <v>20</v>
      </c>
      <c r="E16" s="190">
        <v>18</v>
      </c>
      <c r="F16" s="191">
        <v>22</v>
      </c>
      <c r="G16" s="190">
        <v>18</v>
      </c>
      <c r="H16" s="191">
        <v>24</v>
      </c>
      <c r="I16" s="190">
        <v>18</v>
      </c>
      <c r="J16" s="191">
        <v>24</v>
      </c>
      <c r="K16" s="190">
        <v>18</v>
      </c>
      <c r="L16" s="191">
        <v>24</v>
      </c>
      <c r="M16" s="228">
        <v>14</v>
      </c>
      <c r="N16" s="229"/>
    </row>
    <row r="17" spans="1:14" x14ac:dyDescent="0.25">
      <c r="C17" s="237" t="s">
        <v>126</v>
      </c>
      <c r="D17" s="237"/>
      <c r="E17" s="237"/>
      <c r="F17" s="237"/>
    </row>
    <row r="19" spans="1:14" ht="23.25" x14ac:dyDescent="0.35">
      <c r="A19" s="1"/>
      <c r="B19" s="2"/>
      <c r="C19" s="230" t="s">
        <v>10</v>
      </c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</row>
    <row r="20" spans="1:14" ht="39.75" customHeight="1" x14ac:dyDescent="0.25">
      <c r="A20" s="222"/>
      <c r="B20" s="222"/>
      <c r="C20" s="253" t="s">
        <v>15</v>
      </c>
      <c r="D20" s="253" t="s">
        <v>14</v>
      </c>
      <c r="E20" s="238" t="s">
        <v>11</v>
      </c>
      <c r="F20" s="239"/>
      <c r="G20" s="231" t="s">
        <v>12</v>
      </c>
      <c r="H20" s="232"/>
      <c r="I20" s="231" t="s">
        <v>13</v>
      </c>
      <c r="J20" s="232"/>
      <c r="K20" s="244"/>
      <c r="L20" s="245"/>
      <c r="M20" s="245"/>
      <c r="N20" s="246"/>
    </row>
    <row r="21" spans="1:14" x14ac:dyDescent="0.25">
      <c r="A21" s="225" t="s">
        <v>7</v>
      </c>
      <c r="B21" s="225"/>
      <c r="C21" s="254"/>
      <c r="D21" s="254"/>
      <c r="E21" s="235" t="s">
        <v>14</v>
      </c>
      <c r="F21" s="236"/>
      <c r="G21" s="233"/>
      <c r="H21" s="234"/>
      <c r="I21" s="233"/>
      <c r="J21" s="234"/>
      <c r="K21" s="247"/>
      <c r="L21" s="248"/>
      <c r="M21" s="248"/>
      <c r="N21" s="249"/>
    </row>
    <row r="22" spans="1:14" x14ac:dyDescent="0.25">
      <c r="A22" s="235" t="s">
        <v>3</v>
      </c>
      <c r="B22" s="236"/>
      <c r="C22" s="190">
        <v>30</v>
      </c>
      <c r="D22" s="191">
        <v>32</v>
      </c>
      <c r="E22" s="228">
        <v>23</v>
      </c>
      <c r="F22" s="229"/>
      <c r="G22" s="228">
        <v>20</v>
      </c>
      <c r="H22" s="229"/>
      <c r="I22" s="228">
        <v>17</v>
      </c>
      <c r="J22" s="229"/>
      <c r="K22" s="247"/>
      <c r="L22" s="248"/>
      <c r="M22" s="248"/>
      <c r="N22" s="249"/>
    </row>
    <row r="23" spans="1:14" x14ac:dyDescent="0.25">
      <c r="A23" s="225" t="s">
        <v>4</v>
      </c>
      <c r="B23" s="225"/>
      <c r="C23" s="190">
        <v>28</v>
      </c>
      <c r="D23" s="191">
        <v>30</v>
      </c>
      <c r="E23" s="228">
        <v>20</v>
      </c>
      <c r="F23" s="229"/>
      <c r="G23" s="228">
        <v>18</v>
      </c>
      <c r="H23" s="229"/>
      <c r="I23" s="228">
        <v>14</v>
      </c>
      <c r="J23" s="229"/>
      <c r="K23" s="250"/>
      <c r="L23" s="251"/>
      <c r="M23" s="251"/>
      <c r="N23" s="252"/>
    </row>
    <row r="24" spans="1:14" x14ac:dyDescent="0.25">
      <c r="C24" s="237" t="s">
        <v>155</v>
      </c>
      <c r="D24" s="237"/>
      <c r="E24" s="237"/>
      <c r="F24" s="237"/>
    </row>
    <row r="26" spans="1:14" ht="23.25" x14ac:dyDescent="0.35">
      <c r="A26" s="1"/>
      <c r="B26" s="2"/>
      <c r="C26" s="230" t="s">
        <v>16</v>
      </c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</row>
    <row r="27" spans="1:14" ht="37.5" customHeight="1" x14ac:dyDescent="0.25">
      <c r="A27" s="222"/>
      <c r="B27" s="222"/>
      <c r="C27" s="238" t="s">
        <v>17</v>
      </c>
      <c r="D27" s="239"/>
      <c r="E27" s="240" t="s">
        <v>20</v>
      </c>
      <c r="F27" s="241"/>
      <c r="G27" s="231" t="s">
        <v>21</v>
      </c>
      <c r="H27" s="232"/>
      <c r="I27" s="231" t="s">
        <v>24</v>
      </c>
      <c r="J27" s="232"/>
      <c r="K27" s="244"/>
      <c r="L27" s="245"/>
      <c r="M27" s="245"/>
      <c r="N27" s="246"/>
    </row>
    <row r="28" spans="1:14" ht="36" x14ac:dyDescent="0.25">
      <c r="A28" s="225" t="s">
        <v>7</v>
      </c>
      <c r="B28" s="225"/>
      <c r="C28" s="8" t="s">
        <v>18</v>
      </c>
      <c r="D28" s="9" t="s">
        <v>19</v>
      </c>
      <c r="E28" s="242"/>
      <c r="F28" s="243"/>
      <c r="G28" s="188" t="s">
        <v>23</v>
      </c>
      <c r="H28" s="188" t="s">
        <v>22</v>
      </c>
      <c r="I28" s="233"/>
      <c r="J28" s="234"/>
      <c r="K28" s="247"/>
      <c r="L28" s="248"/>
      <c r="M28" s="248"/>
      <c r="N28" s="249"/>
    </row>
    <row r="29" spans="1:14" x14ac:dyDescent="0.25">
      <c r="A29" s="235" t="s">
        <v>3</v>
      </c>
      <c r="B29" s="236"/>
      <c r="C29" s="190">
        <v>6</v>
      </c>
      <c r="D29" s="191">
        <v>20</v>
      </c>
      <c r="E29" s="228">
        <v>13</v>
      </c>
      <c r="F29" s="229"/>
      <c r="G29" s="190">
        <v>32</v>
      </c>
      <c r="H29" s="190">
        <v>22</v>
      </c>
      <c r="I29" s="228">
        <v>22</v>
      </c>
      <c r="J29" s="229"/>
      <c r="K29" s="247"/>
      <c r="L29" s="248"/>
      <c r="M29" s="248"/>
      <c r="N29" s="249"/>
    </row>
    <row r="30" spans="1:14" x14ac:dyDescent="0.25">
      <c r="A30" s="225" t="s">
        <v>4</v>
      </c>
      <c r="B30" s="225"/>
      <c r="C30" s="190">
        <v>6</v>
      </c>
      <c r="D30" s="191">
        <v>17</v>
      </c>
      <c r="E30" s="228">
        <v>10</v>
      </c>
      <c r="F30" s="229"/>
      <c r="G30" s="190">
        <v>30</v>
      </c>
      <c r="H30" s="190">
        <v>19</v>
      </c>
      <c r="I30" s="228">
        <v>19</v>
      </c>
      <c r="J30" s="229"/>
      <c r="K30" s="250"/>
      <c r="L30" s="251"/>
      <c r="M30" s="251"/>
      <c r="N30" s="252"/>
    </row>
    <row r="33" spans="11:14" ht="15" customHeight="1" x14ac:dyDescent="0.25">
      <c r="K33" s="255" t="s">
        <v>112</v>
      </c>
      <c r="L33" s="255"/>
      <c r="M33" s="255"/>
      <c r="N33" s="255"/>
    </row>
    <row r="34" spans="11:14" ht="15" customHeight="1" x14ac:dyDescent="0.25">
      <c r="K34" s="255"/>
      <c r="L34" s="255"/>
      <c r="M34" s="255"/>
      <c r="N34" s="255"/>
    </row>
  </sheetData>
  <sheetProtection password="9B11" sheet="1" objects="1" scenarios="1"/>
  <mergeCells count="63">
    <mergeCell ref="K33:N34"/>
    <mergeCell ref="A29:B29"/>
    <mergeCell ref="E29:F29"/>
    <mergeCell ref="I29:J29"/>
    <mergeCell ref="A30:B30"/>
    <mergeCell ref="E30:F30"/>
    <mergeCell ref="I30:J30"/>
    <mergeCell ref="K20:N23"/>
    <mergeCell ref="A21:B21"/>
    <mergeCell ref="E21:F21"/>
    <mergeCell ref="A22:B22"/>
    <mergeCell ref="E22:F22"/>
    <mergeCell ref="G22:H22"/>
    <mergeCell ref="I22:J22"/>
    <mergeCell ref="A23:B23"/>
    <mergeCell ref="E23:F23"/>
    <mergeCell ref="G23:H23"/>
    <mergeCell ref="A20:B20"/>
    <mergeCell ref="C20:C21"/>
    <mergeCell ref="D20:D21"/>
    <mergeCell ref="E20:F20"/>
    <mergeCell ref="G20:H21"/>
    <mergeCell ref="I20:J21"/>
    <mergeCell ref="C24:F24"/>
    <mergeCell ref="C26:N26"/>
    <mergeCell ref="A27:B27"/>
    <mergeCell ref="C27:D27"/>
    <mergeCell ref="E27:F28"/>
    <mergeCell ref="G27:H27"/>
    <mergeCell ref="I27:J28"/>
    <mergeCell ref="K27:N30"/>
    <mergeCell ref="A28:B28"/>
    <mergeCell ref="I23:J23"/>
    <mergeCell ref="C19:N19"/>
    <mergeCell ref="C12:N12"/>
    <mergeCell ref="A13:B13"/>
    <mergeCell ref="C13:D13"/>
    <mergeCell ref="E13:F13"/>
    <mergeCell ref="G13:H13"/>
    <mergeCell ref="I13:J13"/>
    <mergeCell ref="K13:L13"/>
    <mergeCell ref="M13:N14"/>
    <mergeCell ref="A14:B14"/>
    <mergeCell ref="A15:B15"/>
    <mergeCell ref="M15:N15"/>
    <mergeCell ref="A16:B16"/>
    <mergeCell ref="M16:N16"/>
    <mergeCell ref="C17:F17"/>
    <mergeCell ref="A8:B8"/>
    <mergeCell ref="C8:D8"/>
    <mergeCell ref="E8:F8"/>
    <mergeCell ref="G8:H8"/>
    <mergeCell ref="J8:M9"/>
    <mergeCell ref="A9:B9"/>
    <mergeCell ref="C9:D9"/>
    <mergeCell ref="E9:F9"/>
    <mergeCell ref="G9:H9"/>
    <mergeCell ref="A1:H4"/>
    <mergeCell ref="C6:H6"/>
    <mergeCell ref="A7:B7"/>
    <mergeCell ref="C7:D7"/>
    <mergeCell ref="E7:F7"/>
    <mergeCell ref="G7:H7"/>
  </mergeCells>
  <hyperlinks>
    <hyperlink ref="J8:M9" location="Menu!A1" display="Retour au menu"/>
    <hyperlink ref="C17:F17" location="'Tableau Spécialiste Primaire'!A1" display="Retour au tableau primaire"/>
    <hyperlink ref="K33:L34" location="Menu!A1" display="Retour au menu"/>
    <hyperlink ref="C24:F24" location="'Tableau secondaire'!A1" display="Retour au tableau secondaire"/>
  </hyperlink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autoPageBreaks="0" fitToPage="1"/>
  </sheetPr>
  <dimension ref="A7:G25"/>
  <sheetViews>
    <sheetView showGridLines="0" showRowColHeaders="0" topLeftCell="A7" workbookViewId="0">
      <selection activeCell="F24" sqref="F24:G25"/>
    </sheetView>
  </sheetViews>
  <sheetFormatPr baseColWidth="10" defaultRowHeight="15" x14ac:dyDescent="0.25"/>
  <sheetData>
    <row r="7" spans="1:7" x14ac:dyDescent="0.25">
      <c r="A7" s="456" t="s">
        <v>217</v>
      </c>
      <c r="B7" s="457"/>
      <c r="C7" s="457"/>
      <c r="D7" s="457"/>
      <c r="E7" s="457"/>
      <c r="F7" s="457"/>
      <c r="G7" s="457"/>
    </row>
    <row r="8" spans="1:7" x14ac:dyDescent="0.25">
      <c r="A8" s="457"/>
      <c r="B8" s="457"/>
      <c r="C8" s="457"/>
      <c r="D8" s="457"/>
      <c r="E8" s="457"/>
      <c r="F8" s="457"/>
      <c r="G8" s="457"/>
    </row>
    <row r="9" spans="1:7" x14ac:dyDescent="0.25">
      <c r="A9" s="457"/>
      <c r="B9" s="457"/>
      <c r="C9" s="457"/>
      <c r="D9" s="457"/>
      <c r="E9" s="457"/>
      <c r="F9" s="457"/>
      <c r="G9" s="457"/>
    </row>
    <row r="10" spans="1:7" x14ac:dyDescent="0.25">
      <c r="A10" s="457"/>
      <c r="B10" s="457"/>
      <c r="C10" s="457"/>
      <c r="D10" s="457"/>
      <c r="E10" s="457"/>
      <c r="F10" s="457"/>
      <c r="G10" s="457"/>
    </row>
    <row r="11" spans="1:7" x14ac:dyDescent="0.25">
      <c r="A11" s="457"/>
      <c r="B11" s="457"/>
      <c r="C11" s="457"/>
      <c r="D11" s="457"/>
      <c r="E11" s="457"/>
      <c r="F11" s="457"/>
      <c r="G11" s="457"/>
    </row>
    <row r="13" spans="1:7" ht="15.75" thickBot="1" x14ac:dyDescent="0.3"/>
    <row r="14" spans="1:7" x14ac:dyDescent="0.25">
      <c r="A14" s="11"/>
      <c r="B14" s="12" t="s">
        <v>29</v>
      </c>
      <c r="C14" s="458">
        <v>1</v>
      </c>
      <c r="D14" s="458">
        <v>2</v>
      </c>
      <c r="E14" s="458">
        <v>3</v>
      </c>
      <c r="F14" s="458">
        <v>4</v>
      </c>
      <c r="G14" s="460">
        <v>5</v>
      </c>
    </row>
    <row r="15" spans="1:7" ht="15.75" thickBot="1" x14ac:dyDescent="0.3">
      <c r="A15" s="13" t="s">
        <v>30</v>
      </c>
      <c r="B15" s="14"/>
      <c r="C15" s="459"/>
      <c r="D15" s="459"/>
      <c r="E15" s="459"/>
      <c r="F15" s="459"/>
      <c r="G15" s="461"/>
    </row>
    <row r="16" spans="1:7" x14ac:dyDescent="0.25">
      <c r="A16" s="462" t="s">
        <v>31</v>
      </c>
      <c r="B16" s="463"/>
      <c r="C16" s="15">
        <v>155.52000000000001</v>
      </c>
      <c r="D16" s="16">
        <v>349.92</v>
      </c>
      <c r="E16" s="16">
        <v>583.20000000000005</v>
      </c>
      <c r="F16" s="16">
        <v>816.48</v>
      </c>
      <c r="G16" s="17">
        <v>1049.76</v>
      </c>
    </row>
    <row r="17" spans="1:7" x14ac:dyDescent="0.25">
      <c r="A17" s="464" t="s">
        <v>32</v>
      </c>
      <c r="B17" s="465"/>
      <c r="C17" s="18">
        <v>129.6</v>
      </c>
      <c r="D17" s="19">
        <v>291.60000000000002</v>
      </c>
      <c r="E17" s="19">
        <v>486</v>
      </c>
      <c r="F17" s="19">
        <v>680.4</v>
      </c>
      <c r="G17" s="20">
        <v>874.8</v>
      </c>
    </row>
    <row r="18" spans="1:7" x14ac:dyDescent="0.25">
      <c r="A18" s="464" t="s">
        <v>33</v>
      </c>
      <c r="B18" s="465"/>
      <c r="C18" s="18">
        <v>129.6</v>
      </c>
      <c r="D18" s="19">
        <v>291.60000000000002</v>
      </c>
      <c r="E18" s="19">
        <v>486</v>
      </c>
      <c r="F18" s="19">
        <v>680.4</v>
      </c>
      <c r="G18" s="20">
        <v>874.8</v>
      </c>
    </row>
    <row r="19" spans="1:7" x14ac:dyDescent="0.25">
      <c r="A19" s="464" t="s">
        <v>34</v>
      </c>
      <c r="B19" s="465"/>
      <c r="C19" s="18">
        <v>116.64</v>
      </c>
      <c r="D19" s="19">
        <v>262.44</v>
      </c>
      <c r="E19" s="19">
        <v>437.4</v>
      </c>
      <c r="F19" s="19">
        <v>612.36</v>
      </c>
      <c r="G19" s="20">
        <v>787.32</v>
      </c>
    </row>
    <row r="20" spans="1:7" x14ac:dyDescent="0.25">
      <c r="A20" s="464" t="s">
        <v>35</v>
      </c>
      <c r="B20" s="465"/>
      <c r="C20" s="18">
        <v>106.04</v>
      </c>
      <c r="D20" s="19">
        <v>238.58</v>
      </c>
      <c r="E20" s="19">
        <v>397.64</v>
      </c>
      <c r="F20" s="19">
        <v>556.69000000000005</v>
      </c>
      <c r="G20" s="20">
        <v>715.75</v>
      </c>
    </row>
    <row r="21" spans="1:7" ht="15.75" thickBot="1" x14ac:dyDescent="0.3">
      <c r="A21" s="454" t="s">
        <v>36</v>
      </c>
      <c r="B21" s="455"/>
      <c r="C21" s="21">
        <v>97.2</v>
      </c>
      <c r="D21" s="22">
        <v>218.7</v>
      </c>
      <c r="E21" s="22">
        <v>364.5</v>
      </c>
      <c r="F21" s="22">
        <v>510.3</v>
      </c>
      <c r="G21" s="23">
        <v>656.1</v>
      </c>
    </row>
    <row r="24" spans="1:7" ht="15" customHeight="1" x14ac:dyDescent="0.25">
      <c r="A24" t="s">
        <v>61</v>
      </c>
      <c r="C24" s="50" t="s">
        <v>115</v>
      </c>
      <c r="F24" s="255" t="s">
        <v>112</v>
      </c>
      <c r="G24" s="255"/>
    </row>
    <row r="25" spans="1:7" x14ac:dyDescent="0.25">
      <c r="F25" s="255"/>
      <c r="G25" s="255"/>
    </row>
  </sheetData>
  <sheetProtection password="9B11" sheet="1" objects="1" scenarios="1"/>
  <mergeCells count="13">
    <mergeCell ref="F24:G25"/>
    <mergeCell ref="A21:B21"/>
    <mergeCell ref="A7:G11"/>
    <mergeCell ref="C14:C15"/>
    <mergeCell ref="D14:D15"/>
    <mergeCell ref="E14:E15"/>
    <mergeCell ref="F14:F15"/>
    <mergeCell ref="G14:G15"/>
    <mergeCell ref="A16:B16"/>
    <mergeCell ref="A17:B17"/>
    <mergeCell ref="A18:B18"/>
    <mergeCell ref="A19:B19"/>
    <mergeCell ref="A20:B20"/>
  </mergeCells>
  <hyperlinks>
    <hyperlink ref="F24:G25" location="Menu!A1" display="Retour au menu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autoPageBreaks="0" fitToPage="1"/>
  </sheetPr>
  <dimension ref="A7:H25"/>
  <sheetViews>
    <sheetView showGridLines="0" showRowColHeaders="0" workbookViewId="0">
      <selection activeCell="E23" sqref="E23:G24"/>
    </sheetView>
  </sheetViews>
  <sheetFormatPr baseColWidth="10" defaultRowHeight="15" x14ac:dyDescent="0.25"/>
  <cols>
    <col min="7" max="7" width="12" customWidth="1"/>
  </cols>
  <sheetData>
    <row r="7" spans="1:8" x14ac:dyDescent="0.25">
      <c r="A7" s="456" t="s">
        <v>67</v>
      </c>
      <c r="B7" s="457"/>
      <c r="C7" s="457"/>
      <c r="D7" s="457"/>
      <c r="E7" s="457"/>
      <c r="F7" s="457"/>
      <c r="G7" s="457"/>
    </row>
    <row r="8" spans="1:8" x14ac:dyDescent="0.25">
      <c r="A8" s="457"/>
      <c r="B8" s="457"/>
      <c r="C8" s="457"/>
      <c r="D8" s="457"/>
      <c r="E8" s="457"/>
      <c r="F8" s="457"/>
      <c r="G8" s="457"/>
    </row>
    <row r="9" spans="1:8" x14ac:dyDescent="0.25">
      <c r="A9" s="457"/>
      <c r="B9" s="457"/>
      <c r="C9" s="457"/>
      <c r="D9" s="457"/>
      <c r="E9" s="457"/>
      <c r="F9" s="457"/>
      <c r="G9" s="457"/>
    </row>
    <row r="10" spans="1:8" x14ac:dyDescent="0.25">
      <c r="A10" s="457"/>
      <c r="B10" s="457"/>
      <c r="C10" s="457"/>
      <c r="D10" s="457"/>
      <c r="E10" s="457"/>
      <c r="F10" s="457"/>
      <c r="G10" s="457"/>
    </row>
    <row r="11" spans="1:8" x14ac:dyDescent="0.25">
      <c r="A11" s="457"/>
      <c r="B11" s="457"/>
      <c r="C11" s="457"/>
      <c r="D11" s="457"/>
      <c r="E11" s="457"/>
      <c r="F11" s="457"/>
      <c r="G11" s="457"/>
    </row>
    <row r="13" spans="1:8" ht="15.75" thickBot="1" x14ac:dyDescent="0.3"/>
    <row r="14" spans="1:8" x14ac:dyDescent="0.25">
      <c r="A14" s="11"/>
      <c r="B14" s="12" t="s">
        <v>29</v>
      </c>
      <c r="C14" s="458">
        <v>1</v>
      </c>
      <c r="D14" s="458">
        <v>2</v>
      </c>
      <c r="E14" s="458">
        <v>3</v>
      </c>
      <c r="F14" s="458">
        <v>4</v>
      </c>
      <c r="G14" s="460">
        <v>5</v>
      </c>
      <c r="H14" s="467" t="s">
        <v>147</v>
      </c>
    </row>
    <row r="15" spans="1:8" ht="15.75" thickBot="1" x14ac:dyDescent="0.3">
      <c r="A15" s="13" t="s">
        <v>30</v>
      </c>
      <c r="B15" s="14"/>
      <c r="C15" s="459"/>
      <c r="D15" s="459"/>
      <c r="E15" s="459"/>
      <c r="F15" s="459"/>
      <c r="G15" s="461"/>
      <c r="H15" s="467"/>
    </row>
    <row r="16" spans="1:8" x14ac:dyDescent="0.25">
      <c r="A16" s="462" t="s">
        <v>31</v>
      </c>
      <c r="B16" s="463"/>
      <c r="C16" s="15">
        <v>1788.48</v>
      </c>
      <c r="D16" s="16">
        <v>4024.08</v>
      </c>
      <c r="E16" s="16">
        <v>6706.8</v>
      </c>
      <c r="F16" s="16">
        <v>9389.52</v>
      </c>
      <c r="G16" s="17">
        <v>12072.24</v>
      </c>
      <c r="H16" s="467"/>
    </row>
    <row r="17" spans="1:8" x14ac:dyDescent="0.25">
      <c r="A17" s="464" t="s">
        <v>32</v>
      </c>
      <c r="B17" s="465"/>
      <c r="C17" s="18">
        <v>1490.4</v>
      </c>
      <c r="D17" s="19">
        <v>3353.4</v>
      </c>
      <c r="E17" s="19">
        <v>5589</v>
      </c>
      <c r="F17" s="19">
        <v>7824.6</v>
      </c>
      <c r="G17" s="20">
        <v>10060.200000000001</v>
      </c>
      <c r="H17" s="467"/>
    </row>
    <row r="18" spans="1:8" x14ac:dyDescent="0.25">
      <c r="A18" s="464" t="s">
        <v>33</v>
      </c>
      <c r="B18" s="465"/>
      <c r="C18" s="18">
        <v>1328.4</v>
      </c>
      <c r="D18" s="19">
        <v>2988.9</v>
      </c>
      <c r="E18" s="19">
        <v>4981.5</v>
      </c>
      <c r="F18" s="19">
        <v>6974.1</v>
      </c>
      <c r="G18" s="20">
        <v>8966.7000000000007</v>
      </c>
      <c r="H18" s="467"/>
    </row>
    <row r="19" spans="1:8" x14ac:dyDescent="0.25">
      <c r="A19" s="464" t="s">
        <v>34</v>
      </c>
      <c r="B19" s="465"/>
      <c r="C19" s="18">
        <v>1995.56</v>
      </c>
      <c r="D19" s="19">
        <v>2690.01</v>
      </c>
      <c r="E19" s="19">
        <v>4483.3500000000004</v>
      </c>
      <c r="F19" s="19">
        <v>6276.69</v>
      </c>
      <c r="G19" s="20">
        <v>8070.03</v>
      </c>
      <c r="H19" s="467"/>
    </row>
    <row r="20" spans="1:8" x14ac:dyDescent="0.25">
      <c r="A20" s="464" t="s">
        <v>35</v>
      </c>
      <c r="B20" s="465"/>
      <c r="C20" s="18">
        <v>1086.8699999999999</v>
      </c>
      <c r="D20" s="19">
        <v>2445.46</v>
      </c>
      <c r="E20" s="19">
        <v>4075.77</v>
      </c>
      <c r="F20" s="19">
        <v>5706.08</v>
      </c>
      <c r="G20" s="20">
        <v>7336.39</v>
      </c>
      <c r="H20" s="467"/>
    </row>
    <row r="21" spans="1:8" ht="15.75" thickBot="1" x14ac:dyDescent="0.3">
      <c r="A21" s="454" t="s">
        <v>36</v>
      </c>
      <c r="B21" s="455"/>
      <c r="C21" s="21">
        <v>996.3</v>
      </c>
      <c r="D21" s="22">
        <v>2241.67</v>
      </c>
      <c r="E21" s="22">
        <v>3736.13</v>
      </c>
      <c r="F21" s="22">
        <v>5230.58</v>
      </c>
      <c r="G21" s="23">
        <v>6725.03</v>
      </c>
      <c r="H21" s="467"/>
    </row>
    <row r="23" spans="1:8" x14ac:dyDescent="0.25">
      <c r="E23" s="466" t="s">
        <v>112</v>
      </c>
      <c r="F23" s="466"/>
      <c r="G23" s="466"/>
    </row>
    <row r="24" spans="1:8" x14ac:dyDescent="0.25">
      <c r="E24" s="466"/>
      <c r="F24" s="466"/>
      <c r="G24" s="466"/>
    </row>
    <row r="25" spans="1:8" x14ac:dyDescent="0.25">
      <c r="A25" t="s">
        <v>68</v>
      </c>
      <c r="C25" s="50" t="s">
        <v>115</v>
      </c>
    </row>
  </sheetData>
  <sheetProtection password="9B11" sheet="1" objects="1" scenarios="1"/>
  <mergeCells count="14">
    <mergeCell ref="E23:G24"/>
    <mergeCell ref="H14:H21"/>
    <mergeCell ref="A21:B21"/>
    <mergeCell ref="A7:G11"/>
    <mergeCell ref="C14:C15"/>
    <mergeCell ref="D14:D15"/>
    <mergeCell ref="E14:E15"/>
    <mergeCell ref="F14:F15"/>
    <mergeCell ref="G14:G15"/>
    <mergeCell ref="A16:B16"/>
    <mergeCell ref="A17:B17"/>
    <mergeCell ref="A18:B18"/>
    <mergeCell ref="A19:B19"/>
    <mergeCell ref="A20:B20"/>
  </mergeCells>
  <hyperlinks>
    <hyperlink ref="E23:G24" location="Menu!A1" display="Retour au menu"/>
    <hyperlink ref="H14:H21" location="'Tableau Primaire'!A1" display="Retour tableau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P34"/>
  <sheetViews>
    <sheetView showGridLines="0" showRowColHeaders="0" view="pageLayout" topLeftCell="A4" zoomScale="80" zoomScaleNormal="100" zoomScalePageLayoutView="80" workbookViewId="0">
      <selection activeCell="L8" sqref="L8:O9"/>
    </sheetView>
  </sheetViews>
  <sheetFormatPr baseColWidth="10" defaultRowHeight="15" x14ac:dyDescent="0.25"/>
  <cols>
    <col min="4" max="4" width="10.28515625" bestFit="1" customWidth="1"/>
    <col min="5" max="5" width="12" style="213" customWidth="1"/>
    <col min="6" max="6" width="11.5703125" style="213" hidden="1" customWidth="1"/>
    <col min="8" max="8" width="8.85546875" bestFit="1" customWidth="1"/>
    <col min="10" max="10" width="14.85546875" bestFit="1" customWidth="1"/>
    <col min="11" max="11" width="10.28515625" bestFit="1" customWidth="1"/>
    <col min="12" max="12" width="8.85546875" bestFit="1" customWidth="1"/>
    <col min="13" max="13" width="10.28515625" bestFit="1" customWidth="1"/>
    <col min="14" max="14" width="8.85546875" bestFit="1" customWidth="1"/>
    <col min="16" max="16" width="8.7109375" customWidth="1"/>
  </cols>
  <sheetData>
    <row r="1" spans="1:16" x14ac:dyDescent="0.25">
      <c r="A1" s="218" t="s">
        <v>239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6" x14ac:dyDescent="0.25">
      <c r="A2" s="219"/>
      <c r="B2" s="219"/>
      <c r="C2" s="219"/>
      <c r="D2" s="219"/>
      <c r="E2" s="219"/>
      <c r="F2" s="219"/>
      <c r="G2" s="219"/>
      <c r="H2" s="219"/>
      <c r="I2" s="219"/>
      <c r="J2" s="219"/>
    </row>
    <row r="3" spans="1:16" x14ac:dyDescent="0.25">
      <c r="A3" s="219"/>
      <c r="B3" s="219"/>
      <c r="C3" s="219"/>
      <c r="D3" s="219"/>
      <c r="E3" s="219"/>
      <c r="F3" s="219"/>
      <c r="G3" s="219"/>
      <c r="H3" s="219"/>
      <c r="I3" s="219"/>
      <c r="J3" s="219"/>
    </row>
    <row r="4" spans="1:16" x14ac:dyDescent="0.25">
      <c r="A4" s="219"/>
      <c r="B4" s="219"/>
      <c r="C4" s="219"/>
      <c r="D4" s="219"/>
      <c r="E4" s="219"/>
      <c r="F4" s="219"/>
      <c r="G4" s="219"/>
      <c r="H4" s="219"/>
      <c r="I4" s="219"/>
      <c r="J4" s="219"/>
    </row>
    <row r="6" spans="1:16" ht="23.25" x14ac:dyDescent="0.35">
      <c r="A6" s="1"/>
      <c r="B6" s="2"/>
      <c r="C6" s="220" t="s">
        <v>0</v>
      </c>
      <c r="D6" s="220"/>
      <c r="E6" s="220"/>
      <c r="F6" s="220"/>
      <c r="G6" s="220"/>
      <c r="H6" s="220"/>
      <c r="I6" s="220"/>
      <c r="J6" s="221"/>
    </row>
    <row r="7" spans="1:16" ht="47.25" customHeight="1" x14ac:dyDescent="0.25">
      <c r="A7" s="222"/>
      <c r="B7" s="222"/>
      <c r="C7" s="223" t="s">
        <v>1</v>
      </c>
      <c r="D7" s="223"/>
      <c r="E7" s="217"/>
      <c r="F7" s="217"/>
      <c r="G7" s="223" t="s">
        <v>2</v>
      </c>
      <c r="H7" s="223"/>
      <c r="I7" s="224" t="s">
        <v>13</v>
      </c>
      <c r="J7" s="224"/>
    </row>
    <row r="8" spans="1:16" x14ac:dyDescent="0.25">
      <c r="A8" s="225" t="s">
        <v>3</v>
      </c>
      <c r="B8" s="225"/>
      <c r="C8" s="226">
        <v>18</v>
      </c>
      <c r="D8" s="226"/>
      <c r="E8" s="212"/>
      <c r="F8" s="212"/>
      <c r="G8" s="226">
        <v>20</v>
      </c>
      <c r="H8" s="226"/>
      <c r="I8" s="226">
        <v>16</v>
      </c>
      <c r="J8" s="226"/>
      <c r="L8" s="227" t="s">
        <v>112</v>
      </c>
      <c r="M8" s="227"/>
      <c r="N8" s="227"/>
      <c r="O8" s="227"/>
    </row>
    <row r="9" spans="1:16" x14ac:dyDescent="0.25">
      <c r="A9" s="225" t="s">
        <v>4</v>
      </c>
      <c r="B9" s="225"/>
      <c r="C9" s="226">
        <v>15</v>
      </c>
      <c r="D9" s="226"/>
      <c r="E9" s="212"/>
      <c r="F9" s="212"/>
      <c r="G9" s="226">
        <v>18</v>
      </c>
      <c r="H9" s="226"/>
      <c r="I9" s="226">
        <v>13</v>
      </c>
      <c r="J9" s="226"/>
      <c r="L9" s="227"/>
      <c r="M9" s="227"/>
      <c r="N9" s="227"/>
      <c r="O9" s="227"/>
    </row>
    <row r="12" spans="1:16" ht="23.25" x14ac:dyDescent="0.35">
      <c r="A12" s="1"/>
      <c r="B12" s="2"/>
      <c r="C12" s="230" t="s">
        <v>5</v>
      </c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</row>
    <row r="13" spans="1:16" ht="45.75" customHeight="1" x14ac:dyDescent="0.25">
      <c r="A13" s="222"/>
      <c r="B13" s="222"/>
      <c r="C13" s="223" t="s">
        <v>6</v>
      </c>
      <c r="D13" s="223"/>
      <c r="E13" s="468"/>
      <c r="F13" s="469"/>
      <c r="G13" s="223" t="s">
        <v>25</v>
      </c>
      <c r="H13" s="223"/>
      <c r="I13" s="224" t="s">
        <v>26</v>
      </c>
      <c r="J13" s="224"/>
      <c r="K13" s="224" t="s">
        <v>27</v>
      </c>
      <c r="L13" s="224"/>
      <c r="M13" s="224" t="s">
        <v>28</v>
      </c>
      <c r="N13" s="224"/>
      <c r="O13" s="231" t="s">
        <v>13</v>
      </c>
      <c r="P13" s="232"/>
    </row>
    <row r="14" spans="1:16" x14ac:dyDescent="0.25">
      <c r="A14" s="225" t="s">
        <v>7</v>
      </c>
      <c r="B14" s="225"/>
      <c r="C14" s="5" t="s">
        <v>8</v>
      </c>
      <c r="D14" s="7" t="s">
        <v>9</v>
      </c>
      <c r="E14" s="470"/>
      <c r="F14" s="471"/>
      <c r="G14" s="5" t="s">
        <v>8</v>
      </c>
      <c r="H14" s="7" t="s">
        <v>9</v>
      </c>
      <c r="I14" s="5" t="s">
        <v>8</v>
      </c>
      <c r="J14" s="7" t="s">
        <v>9</v>
      </c>
      <c r="K14" s="5" t="s">
        <v>8</v>
      </c>
      <c r="L14" s="7" t="s">
        <v>9</v>
      </c>
      <c r="M14" s="5" t="s">
        <v>8</v>
      </c>
      <c r="N14" s="7" t="s">
        <v>9</v>
      </c>
      <c r="O14" s="233"/>
      <c r="P14" s="234"/>
    </row>
    <row r="15" spans="1:16" x14ac:dyDescent="0.25">
      <c r="A15" s="235" t="s">
        <v>3</v>
      </c>
      <c r="B15" s="236"/>
      <c r="C15" s="3">
        <v>20</v>
      </c>
      <c r="D15" s="6">
        <v>22</v>
      </c>
      <c r="E15" s="470"/>
      <c r="F15" s="471"/>
      <c r="G15" s="3">
        <v>20</v>
      </c>
      <c r="H15" s="6">
        <v>24</v>
      </c>
      <c r="I15" s="3">
        <v>20</v>
      </c>
      <c r="J15" s="6">
        <v>26</v>
      </c>
      <c r="K15" s="3">
        <v>20</v>
      </c>
      <c r="L15" s="6">
        <v>26</v>
      </c>
      <c r="M15" s="3">
        <v>20</v>
      </c>
      <c r="N15" s="6">
        <v>26</v>
      </c>
      <c r="O15" s="228">
        <v>17</v>
      </c>
      <c r="P15" s="229"/>
    </row>
    <row r="16" spans="1:16" x14ac:dyDescent="0.25">
      <c r="A16" s="225" t="s">
        <v>4</v>
      </c>
      <c r="B16" s="225"/>
      <c r="C16" s="3">
        <v>18</v>
      </c>
      <c r="D16" s="6">
        <v>20</v>
      </c>
      <c r="E16" s="472"/>
      <c r="F16" s="473"/>
      <c r="G16" s="3">
        <v>18</v>
      </c>
      <c r="H16" s="6">
        <v>22</v>
      </c>
      <c r="I16" s="3">
        <v>18</v>
      </c>
      <c r="J16" s="6">
        <v>24</v>
      </c>
      <c r="K16" s="3">
        <v>18</v>
      </c>
      <c r="L16" s="6">
        <v>24</v>
      </c>
      <c r="M16" s="3">
        <v>18</v>
      </c>
      <c r="N16" s="6">
        <v>24</v>
      </c>
      <c r="O16" s="228">
        <v>14</v>
      </c>
      <c r="P16" s="229"/>
    </row>
    <row r="17" spans="1:16" x14ac:dyDescent="0.25">
      <c r="C17" s="237" t="s">
        <v>126</v>
      </c>
      <c r="D17" s="237"/>
      <c r="E17" s="237"/>
      <c r="F17" s="237"/>
      <c r="G17" s="237"/>
      <c r="H17" s="237"/>
    </row>
    <row r="19" spans="1:16" ht="23.25" x14ac:dyDescent="0.35">
      <c r="A19" s="1"/>
      <c r="B19" s="2"/>
      <c r="C19" s="230" t="s">
        <v>10</v>
      </c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</row>
    <row r="20" spans="1:16" ht="39.75" customHeight="1" x14ac:dyDescent="0.25">
      <c r="A20" s="222"/>
      <c r="B20" s="222"/>
      <c r="C20" s="253" t="s">
        <v>250</v>
      </c>
      <c r="D20" s="253" t="s">
        <v>252</v>
      </c>
      <c r="E20" s="474" t="s">
        <v>251</v>
      </c>
      <c r="F20" s="475"/>
      <c r="G20" s="238" t="s">
        <v>11</v>
      </c>
      <c r="H20" s="239"/>
      <c r="I20" s="231" t="s">
        <v>12</v>
      </c>
      <c r="J20" s="232"/>
      <c r="K20" s="231" t="s">
        <v>13</v>
      </c>
      <c r="L20" s="232"/>
      <c r="M20" s="244"/>
      <c r="N20" s="245"/>
      <c r="O20" s="245"/>
      <c r="P20" s="246"/>
    </row>
    <row r="21" spans="1:16" x14ac:dyDescent="0.25">
      <c r="A21" s="225" t="s">
        <v>7</v>
      </c>
      <c r="B21" s="225"/>
      <c r="C21" s="254"/>
      <c r="D21" s="254"/>
      <c r="E21" s="476"/>
      <c r="F21" s="477"/>
      <c r="G21" s="235" t="s">
        <v>14</v>
      </c>
      <c r="H21" s="236"/>
      <c r="I21" s="233"/>
      <c r="J21" s="234"/>
      <c r="K21" s="233"/>
      <c r="L21" s="234"/>
      <c r="M21" s="247"/>
      <c r="N21" s="248"/>
      <c r="O21" s="248"/>
      <c r="P21" s="249"/>
    </row>
    <row r="22" spans="1:16" x14ac:dyDescent="0.25">
      <c r="A22" s="235" t="s">
        <v>3</v>
      </c>
      <c r="B22" s="236"/>
      <c r="C22" s="3">
        <v>28</v>
      </c>
      <c r="D22" s="6">
        <v>29</v>
      </c>
      <c r="E22" s="228">
        <v>32</v>
      </c>
      <c r="F22" s="229"/>
      <c r="G22" s="228">
        <v>23</v>
      </c>
      <c r="H22" s="229"/>
      <c r="I22" s="228">
        <v>20</v>
      </c>
      <c r="J22" s="229"/>
      <c r="K22" s="228">
        <v>17</v>
      </c>
      <c r="L22" s="229"/>
      <c r="M22" s="247"/>
      <c r="N22" s="248"/>
      <c r="O22" s="248"/>
      <c r="P22" s="249"/>
    </row>
    <row r="23" spans="1:16" x14ac:dyDescent="0.25">
      <c r="A23" s="225" t="s">
        <v>4</v>
      </c>
      <c r="B23" s="225"/>
      <c r="C23" s="3">
        <v>26</v>
      </c>
      <c r="D23" s="6">
        <v>27</v>
      </c>
      <c r="E23" s="228">
        <v>30</v>
      </c>
      <c r="F23" s="229"/>
      <c r="G23" s="228">
        <v>20</v>
      </c>
      <c r="H23" s="229"/>
      <c r="I23" s="228">
        <v>18</v>
      </c>
      <c r="J23" s="229"/>
      <c r="K23" s="228">
        <v>14</v>
      </c>
      <c r="L23" s="229"/>
      <c r="M23" s="250"/>
      <c r="N23" s="251"/>
      <c r="O23" s="251"/>
      <c r="P23" s="252"/>
    </row>
    <row r="24" spans="1:16" x14ac:dyDescent="0.25">
      <c r="C24" s="237" t="s">
        <v>155</v>
      </c>
      <c r="D24" s="237"/>
      <c r="E24" s="237"/>
      <c r="F24" s="237"/>
      <c r="G24" s="237"/>
      <c r="H24" s="237"/>
    </row>
    <row r="26" spans="1:16" ht="23.25" x14ac:dyDescent="0.35">
      <c r="A26" s="1"/>
      <c r="B26" s="2"/>
      <c r="C26" s="230" t="s">
        <v>16</v>
      </c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</row>
    <row r="27" spans="1:16" ht="37.5" customHeight="1" x14ac:dyDescent="0.25">
      <c r="A27" s="222"/>
      <c r="B27" s="222"/>
      <c r="C27" s="238" t="s">
        <v>17</v>
      </c>
      <c r="D27" s="239"/>
      <c r="E27" s="214"/>
      <c r="F27" s="214"/>
      <c r="G27" s="240" t="s">
        <v>20</v>
      </c>
      <c r="H27" s="241"/>
      <c r="I27" s="231" t="s">
        <v>21</v>
      </c>
      <c r="J27" s="232"/>
      <c r="K27" s="231" t="s">
        <v>24</v>
      </c>
      <c r="L27" s="232"/>
      <c r="M27" s="244"/>
      <c r="N27" s="245"/>
      <c r="O27" s="245"/>
      <c r="P27" s="246"/>
    </row>
    <row r="28" spans="1:16" ht="30" x14ac:dyDescent="0.25">
      <c r="A28" s="225" t="s">
        <v>7</v>
      </c>
      <c r="B28" s="225"/>
      <c r="C28" s="8" t="s">
        <v>18</v>
      </c>
      <c r="D28" s="9" t="s">
        <v>19</v>
      </c>
      <c r="E28" s="215"/>
      <c r="F28" s="215"/>
      <c r="G28" s="242"/>
      <c r="H28" s="243"/>
      <c r="I28" s="4" t="s">
        <v>23</v>
      </c>
      <c r="J28" s="4" t="s">
        <v>22</v>
      </c>
      <c r="K28" s="233"/>
      <c r="L28" s="234"/>
      <c r="M28" s="247"/>
      <c r="N28" s="248"/>
      <c r="O28" s="248"/>
      <c r="P28" s="249"/>
    </row>
    <row r="29" spans="1:16" x14ac:dyDescent="0.25">
      <c r="A29" s="235" t="s">
        <v>3</v>
      </c>
      <c r="B29" s="236"/>
      <c r="C29" s="3">
        <v>6</v>
      </c>
      <c r="D29" s="6">
        <v>20</v>
      </c>
      <c r="E29" s="216"/>
      <c r="F29" s="216"/>
      <c r="G29" s="228">
        <v>13</v>
      </c>
      <c r="H29" s="229"/>
      <c r="I29" s="3">
        <v>32</v>
      </c>
      <c r="J29" s="3">
        <v>22</v>
      </c>
      <c r="K29" s="228">
        <v>22</v>
      </c>
      <c r="L29" s="229"/>
      <c r="M29" s="247"/>
      <c r="N29" s="248"/>
      <c r="O29" s="248"/>
      <c r="P29" s="249"/>
    </row>
    <row r="30" spans="1:16" x14ac:dyDescent="0.25">
      <c r="A30" s="225" t="s">
        <v>4</v>
      </c>
      <c r="B30" s="225"/>
      <c r="C30" s="3">
        <v>6</v>
      </c>
      <c r="D30" s="6">
        <v>17</v>
      </c>
      <c r="E30" s="216"/>
      <c r="F30" s="216"/>
      <c r="G30" s="228">
        <v>10</v>
      </c>
      <c r="H30" s="229"/>
      <c r="I30" s="3">
        <v>30</v>
      </c>
      <c r="J30" s="3">
        <v>19</v>
      </c>
      <c r="K30" s="228">
        <v>19</v>
      </c>
      <c r="L30" s="229"/>
      <c r="M30" s="250"/>
      <c r="N30" s="251"/>
      <c r="O30" s="251"/>
      <c r="P30" s="252"/>
    </row>
    <row r="33" spans="13:16" ht="15" customHeight="1" x14ac:dyDescent="0.25">
      <c r="M33" s="255" t="s">
        <v>112</v>
      </c>
      <c r="N33" s="255"/>
      <c r="O33" s="255"/>
      <c r="P33" s="255"/>
    </row>
    <row r="34" spans="13:16" ht="15" customHeight="1" x14ac:dyDescent="0.25">
      <c r="M34" s="255"/>
      <c r="N34" s="255"/>
      <c r="O34" s="255"/>
      <c r="P34" s="255"/>
    </row>
  </sheetData>
  <mergeCells count="67">
    <mergeCell ref="A1:J4"/>
    <mergeCell ref="A7:B7"/>
    <mergeCell ref="C7:D7"/>
    <mergeCell ref="G7:H7"/>
    <mergeCell ref="I7:J7"/>
    <mergeCell ref="C6:J6"/>
    <mergeCell ref="A8:B8"/>
    <mergeCell ref="C8:D8"/>
    <mergeCell ref="G8:H8"/>
    <mergeCell ref="I8:J8"/>
    <mergeCell ref="A9:B9"/>
    <mergeCell ref="C9:D9"/>
    <mergeCell ref="G9:H9"/>
    <mergeCell ref="I9:J9"/>
    <mergeCell ref="A16:B16"/>
    <mergeCell ref="K13:L13"/>
    <mergeCell ref="M13:N13"/>
    <mergeCell ref="A13:B13"/>
    <mergeCell ref="C13:D13"/>
    <mergeCell ref="G13:H13"/>
    <mergeCell ref="I13:J13"/>
    <mergeCell ref="A14:B14"/>
    <mergeCell ref="A15:B15"/>
    <mergeCell ref="A30:B30"/>
    <mergeCell ref="G30:H30"/>
    <mergeCell ref="K30:L30"/>
    <mergeCell ref="M20:P23"/>
    <mergeCell ref="C26:P26"/>
    <mergeCell ref="A27:B27"/>
    <mergeCell ref="C27:D27"/>
    <mergeCell ref="K27:L28"/>
    <mergeCell ref="M27:P30"/>
    <mergeCell ref="A28:B28"/>
    <mergeCell ref="I22:J22"/>
    <mergeCell ref="I23:J23"/>
    <mergeCell ref="I20:J21"/>
    <mergeCell ref="K20:L21"/>
    <mergeCell ref="K22:L22"/>
    <mergeCell ref="K23:L23"/>
    <mergeCell ref="A29:B29"/>
    <mergeCell ref="G29:H29"/>
    <mergeCell ref="K29:L29"/>
    <mergeCell ref="C19:P19"/>
    <mergeCell ref="A21:B21"/>
    <mergeCell ref="A22:B22"/>
    <mergeCell ref="A23:B23"/>
    <mergeCell ref="G21:H21"/>
    <mergeCell ref="G22:H22"/>
    <mergeCell ref="G23:H23"/>
    <mergeCell ref="A20:B20"/>
    <mergeCell ref="G20:H20"/>
    <mergeCell ref="C20:C21"/>
    <mergeCell ref="D20:D21"/>
    <mergeCell ref="M33:P34"/>
    <mergeCell ref="C24:H24"/>
    <mergeCell ref="L8:O9"/>
    <mergeCell ref="C17:H17"/>
    <mergeCell ref="G27:H28"/>
    <mergeCell ref="I27:J27"/>
    <mergeCell ref="C12:P12"/>
    <mergeCell ref="O15:P15"/>
    <mergeCell ref="O13:P14"/>
    <mergeCell ref="O16:P16"/>
    <mergeCell ref="E13:F16"/>
    <mergeCell ref="E20:F21"/>
    <mergeCell ref="E22:F22"/>
    <mergeCell ref="E23:F23"/>
  </mergeCells>
  <hyperlinks>
    <hyperlink ref="L8:O9" location="Menu!A1" display="Retour au menu"/>
    <hyperlink ref="C17:H17" location="'Tableau Primaire'!A1" display="Retour au tableau primaire"/>
    <hyperlink ref="M33:N34" location="Menu!A1" display="Retour au menu"/>
    <hyperlink ref="C24:H24" location="'Tableau secondaire'!A1" display="Retour au tableau secondaire"/>
  </hyperlink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autoPageBreaks="0" fitToPage="1"/>
  </sheetPr>
  <dimension ref="A7:G24"/>
  <sheetViews>
    <sheetView showGridLines="0" showRowColHeaders="0" workbookViewId="0">
      <selection activeCell="E23" sqref="E23:G24"/>
    </sheetView>
  </sheetViews>
  <sheetFormatPr baseColWidth="10" defaultRowHeight="15" x14ac:dyDescent="0.25"/>
  <sheetData>
    <row r="7" spans="1:7" x14ac:dyDescent="0.25">
      <c r="A7" s="456" t="s">
        <v>218</v>
      </c>
      <c r="B7" s="457"/>
      <c r="C7" s="457"/>
      <c r="D7" s="457"/>
      <c r="E7" s="457"/>
      <c r="F7" s="457"/>
      <c r="G7" s="457"/>
    </row>
    <row r="8" spans="1:7" x14ac:dyDescent="0.25">
      <c r="A8" s="457"/>
      <c r="B8" s="457"/>
      <c r="C8" s="457"/>
      <c r="D8" s="457"/>
      <c r="E8" s="457"/>
      <c r="F8" s="457"/>
      <c r="G8" s="457"/>
    </row>
    <row r="9" spans="1:7" x14ac:dyDescent="0.25">
      <c r="A9" s="457"/>
      <c r="B9" s="457"/>
      <c r="C9" s="457"/>
      <c r="D9" s="457"/>
      <c r="E9" s="457"/>
      <c r="F9" s="457"/>
      <c r="G9" s="457"/>
    </row>
    <row r="10" spans="1:7" x14ac:dyDescent="0.25">
      <c r="A10" s="457"/>
      <c r="B10" s="457"/>
      <c r="C10" s="457"/>
      <c r="D10" s="457"/>
      <c r="E10" s="457"/>
      <c r="F10" s="457"/>
      <c r="G10" s="457"/>
    </row>
    <row r="11" spans="1:7" x14ac:dyDescent="0.25">
      <c r="A11" s="457"/>
      <c r="B11" s="457"/>
      <c r="C11" s="457"/>
      <c r="D11" s="457"/>
      <c r="E11" s="457"/>
      <c r="F11" s="457"/>
      <c r="G11" s="457"/>
    </row>
    <row r="13" spans="1:7" ht="15.75" thickBot="1" x14ac:dyDescent="0.3"/>
    <row r="14" spans="1:7" x14ac:dyDescent="0.25">
      <c r="A14" s="11"/>
      <c r="B14" s="12" t="s">
        <v>29</v>
      </c>
      <c r="C14" s="458">
        <v>1</v>
      </c>
      <c r="D14" s="458">
        <v>2</v>
      </c>
      <c r="E14" s="458">
        <v>3</v>
      </c>
      <c r="F14" s="458">
        <v>4</v>
      </c>
      <c r="G14" s="460">
        <v>5</v>
      </c>
    </row>
    <row r="15" spans="1:7" ht="15.75" thickBot="1" x14ac:dyDescent="0.3">
      <c r="A15" s="13" t="s">
        <v>30</v>
      </c>
      <c r="B15" s="14"/>
      <c r="C15" s="459"/>
      <c r="D15" s="459"/>
      <c r="E15" s="459"/>
      <c r="F15" s="459"/>
      <c r="G15" s="461"/>
    </row>
    <row r="16" spans="1:7" x14ac:dyDescent="0.25">
      <c r="A16" s="462" t="s">
        <v>31</v>
      </c>
      <c r="B16" s="463"/>
      <c r="C16" s="15">
        <v>116.64</v>
      </c>
      <c r="D16" s="16">
        <v>262.44</v>
      </c>
      <c r="E16" s="16">
        <v>437.4</v>
      </c>
      <c r="F16" s="16">
        <v>612.36</v>
      </c>
      <c r="G16" s="17">
        <v>787.32</v>
      </c>
    </row>
    <row r="17" spans="1:7" x14ac:dyDescent="0.25">
      <c r="A17" s="464" t="s">
        <v>32</v>
      </c>
      <c r="B17" s="465"/>
      <c r="C17" s="18">
        <v>97.2</v>
      </c>
      <c r="D17" s="19">
        <v>218.7</v>
      </c>
      <c r="E17" s="19">
        <v>364.5</v>
      </c>
      <c r="F17" s="19">
        <v>510.3</v>
      </c>
      <c r="G17" s="20">
        <v>658.1</v>
      </c>
    </row>
    <row r="18" spans="1:7" x14ac:dyDescent="0.25">
      <c r="A18" s="464" t="s">
        <v>33</v>
      </c>
      <c r="B18" s="465"/>
      <c r="C18" s="18">
        <v>97.2</v>
      </c>
      <c r="D18" s="19">
        <v>218.7</v>
      </c>
      <c r="E18" s="19">
        <v>364.5</v>
      </c>
      <c r="F18" s="19">
        <v>510.3</v>
      </c>
      <c r="G18" s="20">
        <v>658.1</v>
      </c>
    </row>
    <row r="19" spans="1:7" x14ac:dyDescent="0.25">
      <c r="A19" s="464" t="s">
        <v>34</v>
      </c>
      <c r="B19" s="465"/>
      <c r="C19" s="18">
        <v>87.48</v>
      </c>
      <c r="D19" s="19">
        <v>196.83</v>
      </c>
      <c r="E19" s="19">
        <v>328.05</v>
      </c>
      <c r="F19" s="19">
        <v>459.27</v>
      </c>
      <c r="G19" s="20">
        <v>590.49</v>
      </c>
    </row>
    <row r="20" spans="1:7" x14ac:dyDescent="0.25">
      <c r="A20" s="464" t="s">
        <v>35</v>
      </c>
      <c r="B20" s="465"/>
      <c r="C20" s="18">
        <v>79.53</v>
      </c>
      <c r="D20" s="19">
        <v>178.94</v>
      </c>
      <c r="E20" s="19">
        <v>298.23</v>
      </c>
      <c r="F20" s="19">
        <v>417.52</v>
      </c>
      <c r="G20" s="20">
        <v>536.80999999999995</v>
      </c>
    </row>
    <row r="21" spans="1:7" ht="15.75" thickBot="1" x14ac:dyDescent="0.3">
      <c r="A21" s="454" t="s">
        <v>36</v>
      </c>
      <c r="B21" s="455"/>
      <c r="C21" s="21">
        <v>72.900000000000006</v>
      </c>
      <c r="D21" s="22">
        <v>164.03</v>
      </c>
      <c r="E21" s="22">
        <v>273.38</v>
      </c>
      <c r="F21" s="22">
        <v>382.73</v>
      </c>
      <c r="G21" s="23">
        <v>492.08</v>
      </c>
    </row>
    <row r="23" spans="1:7" x14ac:dyDescent="0.25">
      <c r="E23" s="478" t="s">
        <v>112</v>
      </c>
      <c r="F23" s="478"/>
      <c r="G23" s="478"/>
    </row>
    <row r="24" spans="1:7" x14ac:dyDescent="0.25">
      <c r="E24" s="478"/>
      <c r="F24" s="478"/>
      <c r="G24" s="478"/>
    </row>
  </sheetData>
  <sheetProtection password="9B11" sheet="1" objects="1" scenarios="1"/>
  <mergeCells count="13">
    <mergeCell ref="E23:G24"/>
    <mergeCell ref="A21:B21"/>
    <mergeCell ref="A7:G11"/>
    <mergeCell ref="C14:C15"/>
    <mergeCell ref="D14:D15"/>
    <mergeCell ref="E14:E15"/>
    <mergeCell ref="F14:F15"/>
    <mergeCell ref="G14:G15"/>
    <mergeCell ref="A16:B16"/>
    <mergeCell ref="A17:B17"/>
    <mergeCell ref="A18:B18"/>
    <mergeCell ref="A19:B19"/>
    <mergeCell ref="A20:B20"/>
  </mergeCells>
  <hyperlinks>
    <hyperlink ref="E23:G24" location="Menu!A1" display="Retour au menu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autoPageBreaks="0" fitToPage="1"/>
  </sheetPr>
  <dimension ref="A9:G31"/>
  <sheetViews>
    <sheetView showGridLines="0" showRowColHeaders="0" topLeftCell="A13" workbookViewId="0">
      <selection activeCell="F30" sqref="F30:G31"/>
    </sheetView>
  </sheetViews>
  <sheetFormatPr baseColWidth="10" defaultRowHeight="15" x14ac:dyDescent="0.25"/>
  <cols>
    <col min="1" max="1" width="32.28515625" customWidth="1"/>
    <col min="2" max="3" width="5.28515625" customWidth="1"/>
    <col min="4" max="5" width="17.42578125" customWidth="1"/>
    <col min="6" max="6" width="16" customWidth="1"/>
    <col min="7" max="7" width="17.28515625" customWidth="1"/>
  </cols>
  <sheetData>
    <row r="9" spans="1:7" ht="15.75" thickBot="1" x14ac:dyDescent="0.3"/>
    <row r="10" spans="1:7" ht="36" customHeight="1" x14ac:dyDescent="0.25">
      <c r="A10" s="479" t="s">
        <v>37</v>
      </c>
      <c r="B10" s="480"/>
      <c r="C10" s="480"/>
      <c r="D10" s="480"/>
      <c r="E10" s="484" t="s">
        <v>38</v>
      </c>
      <c r="F10" s="484"/>
      <c r="G10" s="484"/>
    </row>
    <row r="11" spans="1:7" x14ac:dyDescent="0.25">
      <c r="A11" s="481"/>
      <c r="B11" s="482"/>
      <c r="C11" s="482"/>
      <c r="D11" s="482"/>
      <c r="E11" s="24" t="s">
        <v>84</v>
      </c>
      <c r="F11" s="24" t="s">
        <v>39</v>
      </c>
      <c r="G11" s="24" t="s">
        <v>40</v>
      </c>
    </row>
    <row r="12" spans="1:7" x14ac:dyDescent="0.25">
      <c r="A12" s="25" t="s">
        <v>41</v>
      </c>
      <c r="B12" s="26" t="s">
        <v>42</v>
      </c>
      <c r="C12" s="26" t="s">
        <v>43</v>
      </c>
      <c r="D12" s="26" t="s">
        <v>44</v>
      </c>
      <c r="E12" s="62"/>
      <c r="F12" s="27"/>
      <c r="G12" s="27"/>
    </row>
    <row r="13" spans="1:7" s="31" customFormat="1" x14ac:dyDescent="0.25">
      <c r="A13" s="28" t="s">
        <v>45</v>
      </c>
      <c r="B13" s="29" t="s">
        <v>46</v>
      </c>
      <c r="C13" s="29" t="s">
        <v>46</v>
      </c>
      <c r="D13" s="30" t="s">
        <v>46</v>
      </c>
      <c r="E13" s="30" t="s">
        <v>46</v>
      </c>
      <c r="F13" s="30" t="s">
        <v>46</v>
      </c>
      <c r="G13" s="30" t="s">
        <v>46</v>
      </c>
    </row>
    <row r="14" spans="1:7" s="31" customFormat="1" x14ac:dyDescent="0.25">
      <c r="A14" s="28" t="s">
        <v>47</v>
      </c>
      <c r="B14" s="29">
        <v>8</v>
      </c>
      <c r="C14" s="29">
        <v>10</v>
      </c>
      <c r="D14" s="30">
        <v>12</v>
      </c>
      <c r="E14" s="30">
        <v>1.6</v>
      </c>
      <c r="F14" s="30">
        <v>1.8</v>
      </c>
      <c r="G14" s="30">
        <v>2</v>
      </c>
    </row>
    <row r="15" spans="1:7" s="31" customFormat="1" ht="38.25" x14ac:dyDescent="0.25">
      <c r="A15" s="28" t="s">
        <v>48</v>
      </c>
      <c r="B15" s="29">
        <v>8</v>
      </c>
      <c r="C15" s="29">
        <v>10</v>
      </c>
      <c r="D15" s="30">
        <v>13</v>
      </c>
      <c r="E15" s="30" t="s">
        <v>46</v>
      </c>
      <c r="F15" s="30">
        <v>1.8</v>
      </c>
      <c r="G15" s="30">
        <v>2</v>
      </c>
    </row>
    <row r="16" spans="1:7" s="31" customFormat="1" ht="38.25" x14ac:dyDescent="0.25">
      <c r="A16" s="28" t="s">
        <v>48</v>
      </c>
      <c r="B16" s="29">
        <v>8</v>
      </c>
      <c r="C16" s="29">
        <v>10</v>
      </c>
      <c r="D16" s="30">
        <v>14</v>
      </c>
      <c r="E16" s="30" t="s">
        <v>46</v>
      </c>
      <c r="F16" s="30">
        <v>1.8</v>
      </c>
      <c r="G16" s="30">
        <v>2</v>
      </c>
    </row>
    <row r="17" spans="1:7" s="31" customFormat="1" x14ac:dyDescent="0.25">
      <c r="A17" s="28" t="s">
        <v>45</v>
      </c>
      <c r="B17" s="29" t="s">
        <v>46</v>
      </c>
      <c r="C17" s="29" t="s">
        <v>46</v>
      </c>
      <c r="D17" s="30" t="s">
        <v>46</v>
      </c>
      <c r="E17" s="30" t="s">
        <v>46</v>
      </c>
      <c r="F17" s="30" t="s">
        <v>46</v>
      </c>
      <c r="G17" s="30" t="s">
        <v>46</v>
      </c>
    </row>
    <row r="18" spans="1:7" s="31" customFormat="1" x14ac:dyDescent="0.25">
      <c r="A18" s="28" t="s">
        <v>49</v>
      </c>
      <c r="B18" s="29">
        <v>4</v>
      </c>
      <c r="C18" s="29">
        <v>6</v>
      </c>
      <c r="D18" s="30">
        <v>23</v>
      </c>
      <c r="E18" s="30">
        <v>2.66</v>
      </c>
      <c r="F18" s="30">
        <v>3</v>
      </c>
      <c r="G18" s="30">
        <v>3.33</v>
      </c>
    </row>
    <row r="19" spans="1:7" s="31" customFormat="1" ht="25.5" x14ac:dyDescent="0.25">
      <c r="A19" s="28" t="s">
        <v>50</v>
      </c>
      <c r="B19" s="29">
        <v>8</v>
      </c>
      <c r="C19" s="29">
        <v>10</v>
      </c>
      <c r="D19" s="30">
        <v>24</v>
      </c>
      <c r="E19" s="30">
        <v>1.6</v>
      </c>
      <c r="F19" s="30">
        <v>1.8</v>
      </c>
      <c r="G19" s="30">
        <v>2</v>
      </c>
    </row>
    <row r="20" spans="1:7" s="31" customFormat="1" ht="25.5" x14ac:dyDescent="0.25">
      <c r="A20" s="28" t="s">
        <v>51</v>
      </c>
      <c r="B20" s="29">
        <v>10</v>
      </c>
      <c r="C20" s="29">
        <v>12</v>
      </c>
      <c r="D20" s="30">
        <v>33</v>
      </c>
      <c r="E20" s="30">
        <v>1.33</v>
      </c>
      <c r="F20" s="30">
        <v>1.5</v>
      </c>
      <c r="G20" s="30">
        <v>1.67</v>
      </c>
    </row>
    <row r="21" spans="1:7" s="31" customFormat="1" x14ac:dyDescent="0.25">
      <c r="A21" s="28" t="s">
        <v>52</v>
      </c>
      <c r="B21" s="29">
        <v>6</v>
      </c>
      <c r="C21" s="29">
        <v>8</v>
      </c>
      <c r="D21" s="30">
        <v>34</v>
      </c>
      <c r="E21" s="30">
        <v>2</v>
      </c>
      <c r="F21" s="30">
        <v>2.25</v>
      </c>
      <c r="G21" s="30">
        <v>2.5</v>
      </c>
    </row>
    <row r="22" spans="1:7" s="31" customFormat="1" ht="38.25" x14ac:dyDescent="0.25">
      <c r="A22" s="28" t="s">
        <v>53</v>
      </c>
      <c r="B22" s="29">
        <v>5</v>
      </c>
      <c r="C22" s="29">
        <v>7</v>
      </c>
      <c r="D22" s="30" t="s">
        <v>54</v>
      </c>
      <c r="E22" s="30">
        <v>2.2000000000000002</v>
      </c>
      <c r="F22" s="30">
        <v>2.57</v>
      </c>
      <c r="G22" s="30">
        <v>2.86</v>
      </c>
    </row>
    <row r="23" spans="1:7" s="31" customFormat="1" x14ac:dyDescent="0.25">
      <c r="A23" s="28" t="s">
        <v>55</v>
      </c>
      <c r="B23" s="29">
        <v>6</v>
      </c>
      <c r="C23" s="29">
        <v>8</v>
      </c>
      <c r="D23" s="30">
        <v>36</v>
      </c>
      <c r="E23" s="30">
        <v>2</v>
      </c>
      <c r="F23" s="30">
        <v>2.25</v>
      </c>
      <c r="G23" s="30">
        <v>2.5</v>
      </c>
    </row>
    <row r="24" spans="1:7" s="31" customFormat="1" x14ac:dyDescent="0.25">
      <c r="A24" s="28" t="s">
        <v>56</v>
      </c>
      <c r="B24" s="29">
        <v>5</v>
      </c>
      <c r="C24" s="29">
        <v>7</v>
      </c>
      <c r="D24" s="30">
        <v>42</v>
      </c>
      <c r="E24" s="30">
        <v>2.2799999999999998</v>
      </c>
      <c r="F24" s="30">
        <v>2.57</v>
      </c>
      <c r="G24" s="30">
        <v>2.86</v>
      </c>
    </row>
    <row r="25" spans="1:7" s="31" customFormat="1" x14ac:dyDescent="0.25">
      <c r="A25" s="28" t="s">
        <v>57</v>
      </c>
      <c r="B25" s="29">
        <v>5</v>
      </c>
      <c r="C25" s="29">
        <v>7</v>
      </c>
      <c r="D25" s="30">
        <v>44</v>
      </c>
      <c r="E25" s="30">
        <v>2.2799999999999998</v>
      </c>
      <c r="F25" s="30">
        <v>2.57</v>
      </c>
      <c r="G25" s="30">
        <v>2.86</v>
      </c>
    </row>
    <row r="26" spans="1:7" s="31" customFormat="1" ht="25.5" x14ac:dyDescent="0.25">
      <c r="A26" s="28" t="s">
        <v>58</v>
      </c>
      <c r="B26" s="29">
        <v>4</v>
      </c>
      <c r="C26" s="29">
        <v>6</v>
      </c>
      <c r="D26" s="30">
        <v>50</v>
      </c>
      <c r="E26" s="30">
        <v>2.66</v>
      </c>
      <c r="F26" s="30">
        <v>3</v>
      </c>
      <c r="G26" s="30">
        <v>3.33</v>
      </c>
    </row>
    <row r="27" spans="1:7" s="31" customFormat="1" ht="25.5" x14ac:dyDescent="0.25">
      <c r="A27" s="28" t="s">
        <v>59</v>
      </c>
      <c r="B27" s="29">
        <v>4</v>
      </c>
      <c r="C27" s="29">
        <v>6</v>
      </c>
      <c r="D27" s="30">
        <v>53</v>
      </c>
      <c r="E27" s="30">
        <v>2.66</v>
      </c>
      <c r="F27" s="30">
        <v>3</v>
      </c>
      <c r="G27" s="30">
        <v>3.33</v>
      </c>
    </row>
    <row r="28" spans="1:7" s="31" customFormat="1" ht="15.75" thickBot="1" x14ac:dyDescent="0.3">
      <c r="A28" s="32" t="s">
        <v>60</v>
      </c>
      <c r="B28" s="33">
        <v>6</v>
      </c>
      <c r="C28" s="33">
        <v>8</v>
      </c>
      <c r="D28" s="34">
        <v>99</v>
      </c>
      <c r="E28" s="34">
        <v>2</v>
      </c>
      <c r="F28" s="34">
        <v>2.25</v>
      </c>
      <c r="G28" s="34">
        <v>2.5</v>
      </c>
    </row>
    <row r="30" spans="1:7" x14ac:dyDescent="0.25">
      <c r="F30" s="255" t="s">
        <v>112</v>
      </c>
      <c r="G30" s="255"/>
    </row>
    <row r="31" spans="1:7" x14ac:dyDescent="0.25">
      <c r="A31" t="s">
        <v>61</v>
      </c>
      <c r="B31" s="483">
        <v>41926</v>
      </c>
      <c r="C31" s="483"/>
      <c r="D31" s="483"/>
      <c r="E31" s="35"/>
      <c r="F31" s="255"/>
      <c r="G31" s="255"/>
    </row>
  </sheetData>
  <mergeCells count="4">
    <mergeCell ref="A10:D11"/>
    <mergeCell ref="B31:D31"/>
    <mergeCell ref="E10:G10"/>
    <mergeCell ref="F30:G31"/>
  </mergeCells>
  <hyperlinks>
    <hyperlink ref="F30:G31" location="Menu!A1" display="Retour au menu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autoPageBreaks="0" fitToPage="1"/>
  </sheetPr>
  <dimension ref="A9:J35"/>
  <sheetViews>
    <sheetView showGridLines="0" showRowColHeaders="0" topLeftCell="A22" workbookViewId="0">
      <selection activeCell="E33" sqref="E33:F34"/>
    </sheetView>
  </sheetViews>
  <sheetFormatPr baseColWidth="10" defaultColWidth="33.5703125" defaultRowHeight="12.75" x14ac:dyDescent="0.2"/>
  <cols>
    <col min="1" max="1" width="35.28515625" style="37" customWidth="1"/>
    <col min="2" max="3" width="6.5703125" style="37" customWidth="1"/>
    <col min="4" max="5" width="17.28515625" style="37" customWidth="1"/>
    <col min="6" max="9" width="20.7109375" style="37" customWidth="1"/>
    <col min="10" max="251" width="33.5703125" style="37"/>
    <col min="252" max="252" width="34.42578125" style="37" customWidth="1"/>
    <col min="253" max="253" width="15.28515625" style="37" bestFit="1" customWidth="1"/>
    <col min="254" max="254" width="10.28515625" style="37" bestFit="1" customWidth="1"/>
    <col min="255" max="257" width="3.28515625" style="37" bestFit="1" customWidth="1"/>
    <col min="258" max="258" width="11.28515625" style="37" customWidth="1"/>
    <col min="259" max="265" width="19" style="37" customWidth="1"/>
    <col min="266" max="507" width="33.5703125" style="37"/>
    <col min="508" max="508" width="34.42578125" style="37" customWidth="1"/>
    <col min="509" max="509" width="15.28515625" style="37" bestFit="1" customWidth="1"/>
    <col min="510" max="510" width="10.28515625" style="37" bestFit="1" customWidth="1"/>
    <col min="511" max="513" width="3.28515625" style="37" bestFit="1" customWidth="1"/>
    <col min="514" max="514" width="11.28515625" style="37" customWidth="1"/>
    <col min="515" max="521" width="19" style="37" customWidth="1"/>
    <col min="522" max="763" width="33.5703125" style="37"/>
    <col min="764" max="764" width="34.42578125" style="37" customWidth="1"/>
    <col min="765" max="765" width="15.28515625" style="37" bestFit="1" customWidth="1"/>
    <col min="766" max="766" width="10.28515625" style="37" bestFit="1" customWidth="1"/>
    <col min="767" max="769" width="3.28515625" style="37" bestFit="1" customWidth="1"/>
    <col min="770" max="770" width="11.28515625" style="37" customWidth="1"/>
    <col min="771" max="777" width="19" style="37" customWidth="1"/>
    <col min="778" max="1019" width="33.5703125" style="37"/>
    <col min="1020" max="1020" width="34.42578125" style="37" customWidth="1"/>
    <col min="1021" max="1021" width="15.28515625" style="37" bestFit="1" customWidth="1"/>
    <col min="1022" max="1022" width="10.28515625" style="37" bestFit="1" customWidth="1"/>
    <col min="1023" max="1025" width="3.28515625" style="37" bestFit="1" customWidth="1"/>
    <col min="1026" max="1026" width="11.28515625" style="37" customWidth="1"/>
    <col min="1027" max="1033" width="19" style="37" customWidth="1"/>
    <col min="1034" max="1275" width="33.5703125" style="37"/>
    <col min="1276" max="1276" width="34.42578125" style="37" customWidth="1"/>
    <col min="1277" max="1277" width="15.28515625" style="37" bestFit="1" customWidth="1"/>
    <col min="1278" max="1278" width="10.28515625" style="37" bestFit="1" customWidth="1"/>
    <col min="1279" max="1281" width="3.28515625" style="37" bestFit="1" customWidth="1"/>
    <col min="1282" max="1282" width="11.28515625" style="37" customWidth="1"/>
    <col min="1283" max="1289" width="19" style="37" customWidth="1"/>
    <col min="1290" max="1531" width="33.5703125" style="37"/>
    <col min="1532" max="1532" width="34.42578125" style="37" customWidth="1"/>
    <col min="1533" max="1533" width="15.28515625" style="37" bestFit="1" customWidth="1"/>
    <col min="1534" max="1534" width="10.28515625" style="37" bestFit="1" customWidth="1"/>
    <col min="1535" max="1537" width="3.28515625" style="37" bestFit="1" customWidth="1"/>
    <col min="1538" max="1538" width="11.28515625" style="37" customWidth="1"/>
    <col min="1539" max="1545" width="19" style="37" customWidth="1"/>
    <col min="1546" max="1787" width="33.5703125" style="37"/>
    <col min="1788" max="1788" width="34.42578125" style="37" customWidth="1"/>
    <col min="1789" max="1789" width="15.28515625" style="37" bestFit="1" customWidth="1"/>
    <col min="1790" max="1790" width="10.28515625" style="37" bestFit="1" customWidth="1"/>
    <col min="1791" max="1793" width="3.28515625" style="37" bestFit="1" customWidth="1"/>
    <col min="1794" max="1794" width="11.28515625" style="37" customWidth="1"/>
    <col min="1795" max="1801" width="19" style="37" customWidth="1"/>
    <col min="1802" max="2043" width="33.5703125" style="37"/>
    <col min="2044" max="2044" width="34.42578125" style="37" customWidth="1"/>
    <col min="2045" max="2045" width="15.28515625" style="37" bestFit="1" customWidth="1"/>
    <col min="2046" max="2046" width="10.28515625" style="37" bestFit="1" customWidth="1"/>
    <col min="2047" max="2049" width="3.28515625" style="37" bestFit="1" customWidth="1"/>
    <col min="2050" max="2050" width="11.28515625" style="37" customWidth="1"/>
    <col min="2051" max="2057" width="19" style="37" customWidth="1"/>
    <col min="2058" max="2299" width="33.5703125" style="37"/>
    <col min="2300" max="2300" width="34.42578125" style="37" customWidth="1"/>
    <col min="2301" max="2301" width="15.28515625" style="37" bestFit="1" customWidth="1"/>
    <col min="2302" max="2302" width="10.28515625" style="37" bestFit="1" customWidth="1"/>
    <col min="2303" max="2305" width="3.28515625" style="37" bestFit="1" customWidth="1"/>
    <col min="2306" max="2306" width="11.28515625" style="37" customWidth="1"/>
    <col min="2307" max="2313" width="19" style="37" customWidth="1"/>
    <col min="2314" max="2555" width="33.5703125" style="37"/>
    <col min="2556" max="2556" width="34.42578125" style="37" customWidth="1"/>
    <col min="2557" max="2557" width="15.28515625" style="37" bestFit="1" customWidth="1"/>
    <col min="2558" max="2558" width="10.28515625" style="37" bestFit="1" customWidth="1"/>
    <col min="2559" max="2561" width="3.28515625" style="37" bestFit="1" customWidth="1"/>
    <col min="2562" max="2562" width="11.28515625" style="37" customWidth="1"/>
    <col min="2563" max="2569" width="19" style="37" customWidth="1"/>
    <col min="2570" max="2811" width="33.5703125" style="37"/>
    <col min="2812" max="2812" width="34.42578125" style="37" customWidth="1"/>
    <col min="2813" max="2813" width="15.28515625" style="37" bestFit="1" customWidth="1"/>
    <col min="2814" max="2814" width="10.28515625" style="37" bestFit="1" customWidth="1"/>
    <col min="2815" max="2817" width="3.28515625" style="37" bestFit="1" customWidth="1"/>
    <col min="2818" max="2818" width="11.28515625" style="37" customWidth="1"/>
    <col min="2819" max="2825" width="19" style="37" customWidth="1"/>
    <col min="2826" max="3067" width="33.5703125" style="37"/>
    <col min="3068" max="3068" width="34.42578125" style="37" customWidth="1"/>
    <col min="3069" max="3069" width="15.28515625" style="37" bestFit="1" customWidth="1"/>
    <col min="3070" max="3070" width="10.28515625" style="37" bestFit="1" customWidth="1"/>
    <col min="3071" max="3073" width="3.28515625" style="37" bestFit="1" customWidth="1"/>
    <col min="3074" max="3074" width="11.28515625" style="37" customWidth="1"/>
    <col min="3075" max="3081" width="19" style="37" customWidth="1"/>
    <col min="3082" max="3323" width="33.5703125" style="37"/>
    <col min="3324" max="3324" width="34.42578125" style="37" customWidth="1"/>
    <col min="3325" max="3325" width="15.28515625" style="37" bestFit="1" customWidth="1"/>
    <col min="3326" max="3326" width="10.28515625" style="37" bestFit="1" customWidth="1"/>
    <col min="3327" max="3329" width="3.28515625" style="37" bestFit="1" customWidth="1"/>
    <col min="3330" max="3330" width="11.28515625" style="37" customWidth="1"/>
    <col min="3331" max="3337" width="19" style="37" customWidth="1"/>
    <col min="3338" max="3579" width="33.5703125" style="37"/>
    <col min="3580" max="3580" width="34.42578125" style="37" customWidth="1"/>
    <col min="3581" max="3581" width="15.28515625" style="37" bestFit="1" customWidth="1"/>
    <col min="3582" max="3582" width="10.28515625" style="37" bestFit="1" customWidth="1"/>
    <col min="3583" max="3585" width="3.28515625" style="37" bestFit="1" customWidth="1"/>
    <col min="3586" max="3586" width="11.28515625" style="37" customWidth="1"/>
    <col min="3587" max="3593" width="19" style="37" customWidth="1"/>
    <col min="3594" max="3835" width="33.5703125" style="37"/>
    <col min="3836" max="3836" width="34.42578125" style="37" customWidth="1"/>
    <col min="3837" max="3837" width="15.28515625" style="37" bestFit="1" customWidth="1"/>
    <col min="3838" max="3838" width="10.28515625" style="37" bestFit="1" customWidth="1"/>
    <col min="3839" max="3841" width="3.28515625" style="37" bestFit="1" customWidth="1"/>
    <col min="3842" max="3842" width="11.28515625" style="37" customWidth="1"/>
    <col min="3843" max="3849" width="19" style="37" customWidth="1"/>
    <col min="3850" max="4091" width="33.5703125" style="37"/>
    <col min="4092" max="4092" width="34.42578125" style="37" customWidth="1"/>
    <col min="4093" max="4093" width="15.28515625" style="37" bestFit="1" customWidth="1"/>
    <col min="4094" max="4094" width="10.28515625" style="37" bestFit="1" customWidth="1"/>
    <col min="4095" max="4097" width="3.28515625" style="37" bestFit="1" customWidth="1"/>
    <col min="4098" max="4098" width="11.28515625" style="37" customWidth="1"/>
    <col min="4099" max="4105" width="19" style="37" customWidth="1"/>
    <col min="4106" max="4347" width="33.5703125" style="37"/>
    <col min="4348" max="4348" width="34.42578125" style="37" customWidth="1"/>
    <col min="4349" max="4349" width="15.28515625" style="37" bestFit="1" customWidth="1"/>
    <col min="4350" max="4350" width="10.28515625" style="37" bestFit="1" customWidth="1"/>
    <col min="4351" max="4353" width="3.28515625" style="37" bestFit="1" customWidth="1"/>
    <col min="4354" max="4354" width="11.28515625" style="37" customWidth="1"/>
    <col min="4355" max="4361" width="19" style="37" customWidth="1"/>
    <col min="4362" max="4603" width="33.5703125" style="37"/>
    <col min="4604" max="4604" width="34.42578125" style="37" customWidth="1"/>
    <col min="4605" max="4605" width="15.28515625" style="37" bestFit="1" customWidth="1"/>
    <col min="4606" max="4606" width="10.28515625" style="37" bestFit="1" customWidth="1"/>
    <col min="4607" max="4609" width="3.28515625" style="37" bestFit="1" customWidth="1"/>
    <col min="4610" max="4610" width="11.28515625" style="37" customWidth="1"/>
    <col min="4611" max="4617" width="19" style="37" customWidth="1"/>
    <col min="4618" max="4859" width="33.5703125" style="37"/>
    <col min="4860" max="4860" width="34.42578125" style="37" customWidth="1"/>
    <col min="4861" max="4861" width="15.28515625" style="37" bestFit="1" customWidth="1"/>
    <col min="4862" max="4862" width="10.28515625" style="37" bestFit="1" customWidth="1"/>
    <col min="4863" max="4865" width="3.28515625" style="37" bestFit="1" customWidth="1"/>
    <col min="4866" max="4866" width="11.28515625" style="37" customWidth="1"/>
    <col min="4867" max="4873" width="19" style="37" customWidth="1"/>
    <col min="4874" max="5115" width="33.5703125" style="37"/>
    <col min="5116" max="5116" width="34.42578125" style="37" customWidth="1"/>
    <col min="5117" max="5117" width="15.28515625" style="37" bestFit="1" customWidth="1"/>
    <col min="5118" max="5118" width="10.28515625" style="37" bestFit="1" customWidth="1"/>
    <col min="5119" max="5121" width="3.28515625" style="37" bestFit="1" customWidth="1"/>
    <col min="5122" max="5122" width="11.28515625" style="37" customWidth="1"/>
    <col min="5123" max="5129" width="19" style="37" customWidth="1"/>
    <col min="5130" max="5371" width="33.5703125" style="37"/>
    <col min="5372" max="5372" width="34.42578125" style="37" customWidth="1"/>
    <col min="5373" max="5373" width="15.28515625" style="37" bestFit="1" customWidth="1"/>
    <col min="5374" max="5374" width="10.28515625" style="37" bestFit="1" customWidth="1"/>
    <col min="5375" max="5377" width="3.28515625" style="37" bestFit="1" customWidth="1"/>
    <col min="5378" max="5378" width="11.28515625" style="37" customWidth="1"/>
    <col min="5379" max="5385" width="19" style="37" customWidth="1"/>
    <col min="5386" max="5627" width="33.5703125" style="37"/>
    <col min="5628" max="5628" width="34.42578125" style="37" customWidth="1"/>
    <col min="5629" max="5629" width="15.28515625" style="37" bestFit="1" customWidth="1"/>
    <col min="5630" max="5630" width="10.28515625" style="37" bestFit="1" customWidth="1"/>
    <col min="5631" max="5633" width="3.28515625" style="37" bestFit="1" customWidth="1"/>
    <col min="5634" max="5634" width="11.28515625" style="37" customWidth="1"/>
    <col min="5635" max="5641" width="19" style="37" customWidth="1"/>
    <col min="5642" max="5883" width="33.5703125" style="37"/>
    <col min="5884" max="5884" width="34.42578125" style="37" customWidth="1"/>
    <col min="5885" max="5885" width="15.28515625" style="37" bestFit="1" customWidth="1"/>
    <col min="5886" max="5886" width="10.28515625" style="37" bestFit="1" customWidth="1"/>
    <col min="5887" max="5889" width="3.28515625" style="37" bestFit="1" customWidth="1"/>
    <col min="5890" max="5890" width="11.28515625" style="37" customWidth="1"/>
    <col min="5891" max="5897" width="19" style="37" customWidth="1"/>
    <col min="5898" max="6139" width="33.5703125" style="37"/>
    <col min="6140" max="6140" width="34.42578125" style="37" customWidth="1"/>
    <col min="6141" max="6141" width="15.28515625" style="37" bestFit="1" customWidth="1"/>
    <col min="6142" max="6142" width="10.28515625" style="37" bestFit="1" customWidth="1"/>
    <col min="6143" max="6145" width="3.28515625" style="37" bestFit="1" customWidth="1"/>
    <col min="6146" max="6146" width="11.28515625" style="37" customWidth="1"/>
    <col min="6147" max="6153" width="19" style="37" customWidth="1"/>
    <col min="6154" max="6395" width="33.5703125" style="37"/>
    <col min="6396" max="6396" width="34.42578125" style="37" customWidth="1"/>
    <col min="6397" max="6397" width="15.28515625" style="37" bestFit="1" customWidth="1"/>
    <col min="6398" max="6398" width="10.28515625" style="37" bestFit="1" customWidth="1"/>
    <col min="6399" max="6401" width="3.28515625" style="37" bestFit="1" customWidth="1"/>
    <col min="6402" max="6402" width="11.28515625" style="37" customWidth="1"/>
    <col min="6403" max="6409" width="19" style="37" customWidth="1"/>
    <col min="6410" max="6651" width="33.5703125" style="37"/>
    <col min="6652" max="6652" width="34.42578125" style="37" customWidth="1"/>
    <col min="6653" max="6653" width="15.28515625" style="37" bestFit="1" customWidth="1"/>
    <col min="6654" max="6654" width="10.28515625" style="37" bestFit="1" customWidth="1"/>
    <col min="6655" max="6657" width="3.28515625" style="37" bestFit="1" customWidth="1"/>
    <col min="6658" max="6658" width="11.28515625" style="37" customWidth="1"/>
    <col min="6659" max="6665" width="19" style="37" customWidth="1"/>
    <col min="6666" max="6907" width="33.5703125" style="37"/>
    <col min="6908" max="6908" width="34.42578125" style="37" customWidth="1"/>
    <col min="6909" max="6909" width="15.28515625" style="37" bestFit="1" customWidth="1"/>
    <col min="6910" max="6910" width="10.28515625" style="37" bestFit="1" customWidth="1"/>
    <col min="6911" max="6913" width="3.28515625" style="37" bestFit="1" customWidth="1"/>
    <col min="6914" max="6914" width="11.28515625" style="37" customWidth="1"/>
    <col min="6915" max="6921" width="19" style="37" customWidth="1"/>
    <col min="6922" max="7163" width="33.5703125" style="37"/>
    <col min="7164" max="7164" width="34.42578125" style="37" customWidth="1"/>
    <col min="7165" max="7165" width="15.28515625" style="37" bestFit="1" customWidth="1"/>
    <col min="7166" max="7166" width="10.28515625" style="37" bestFit="1" customWidth="1"/>
    <col min="7167" max="7169" width="3.28515625" style="37" bestFit="1" customWidth="1"/>
    <col min="7170" max="7170" width="11.28515625" style="37" customWidth="1"/>
    <col min="7171" max="7177" width="19" style="37" customWidth="1"/>
    <col min="7178" max="7419" width="33.5703125" style="37"/>
    <col min="7420" max="7420" width="34.42578125" style="37" customWidth="1"/>
    <col min="7421" max="7421" width="15.28515625" style="37" bestFit="1" customWidth="1"/>
    <col min="7422" max="7422" width="10.28515625" style="37" bestFit="1" customWidth="1"/>
    <col min="7423" max="7425" width="3.28515625" style="37" bestFit="1" customWidth="1"/>
    <col min="7426" max="7426" width="11.28515625" style="37" customWidth="1"/>
    <col min="7427" max="7433" width="19" style="37" customWidth="1"/>
    <col min="7434" max="7675" width="33.5703125" style="37"/>
    <col min="7676" max="7676" width="34.42578125" style="37" customWidth="1"/>
    <col min="7677" max="7677" width="15.28515625" style="37" bestFit="1" customWidth="1"/>
    <col min="7678" max="7678" width="10.28515625" style="37" bestFit="1" customWidth="1"/>
    <col min="7679" max="7681" width="3.28515625" style="37" bestFit="1" customWidth="1"/>
    <col min="7682" max="7682" width="11.28515625" style="37" customWidth="1"/>
    <col min="7683" max="7689" width="19" style="37" customWidth="1"/>
    <col min="7690" max="7931" width="33.5703125" style="37"/>
    <col min="7932" max="7932" width="34.42578125" style="37" customWidth="1"/>
    <col min="7933" max="7933" width="15.28515625" style="37" bestFit="1" customWidth="1"/>
    <col min="7934" max="7934" width="10.28515625" style="37" bestFit="1" customWidth="1"/>
    <col min="7935" max="7937" width="3.28515625" style="37" bestFit="1" customWidth="1"/>
    <col min="7938" max="7938" width="11.28515625" style="37" customWidth="1"/>
    <col min="7939" max="7945" width="19" style="37" customWidth="1"/>
    <col min="7946" max="8187" width="33.5703125" style="37"/>
    <col min="8188" max="8188" width="34.42578125" style="37" customWidth="1"/>
    <col min="8189" max="8189" width="15.28515625" style="37" bestFit="1" customWidth="1"/>
    <col min="8190" max="8190" width="10.28515625" style="37" bestFit="1" customWidth="1"/>
    <col min="8191" max="8193" width="3.28515625" style="37" bestFit="1" customWidth="1"/>
    <col min="8194" max="8194" width="11.28515625" style="37" customWidth="1"/>
    <col min="8195" max="8201" width="19" style="37" customWidth="1"/>
    <col min="8202" max="8443" width="33.5703125" style="37"/>
    <col min="8444" max="8444" width="34.42578125" style="37" customWidth="1"/>
    <col min="8445" max="8445" width="15.28515625" style="37" bestFit="1" customWidth="1"/>
    <col min="8446" max="8446" width="10.28515625" style="37" bestFit="1" customWidth="1"/>
    <col min="8447" max="8449" width="3.28515625" style="37" bestFit="1" customWidth="1"/>
    <col min="8450" max="8450" width="11.28515625" style="37" customWidth="1"/>
    <col min="8451" max="8457" width="19" style="37" customWidth="1"/>
    <col min="8458" max="8699" width="33.5703125" style="37"/>
    <col min="8700" max="8700" width="34.42578125" style="37" customWidth="1"/>
    <col min="8701" max="8701" width="15.28515625" style="37" bestFit="1" customWidth="1"/>
    <col min="8702" max="8702" width="10.28515625" style="37" bestFit="1" customWidth="1"/>
    <col min="8703" max="8705" width="3.28515625" style="37" bestFit="1" customWidth="1"/>
    <col min="8706" max="8706" width="11.28515625" style="37" customWidth="1"/>
    <col min="8707" max="8713" width="19" style="37" customWidth="1"/>
    <col min="8714" max="8955" width="33.5703125" style="37"/>
    <col min="8956" max="8956" width="34.42578125" style="37" customWidth="1"/>
    <col min="8957" max="8957" width="15.28515625" style="37" bestFit="1" customWidth="1"/>
    <col min="8958" max="8958" width="10.28515625" style="37" bestFit="1" customWidth="1"/>
    <col min="8959" max="8961" width="3.28515625" style="37" bestFit="1" customWidth="1"/>
    <col min="8962" max="8962" width="11.28515625" style="37" customWidth="1"/>
    <col min="8963" max="8969" width="19" style="37" customWidth="1"/>
    <col min="8970" max="9211" width="33.5703125" style="37"/>
    <col min="9212" max="9212" width="34.42578125" style="37" customWidth="1"/>
    <col min="9213" max="9213" width="15.28515625" style="37" bestFit="1" customWidth="1"/>
    <col min="9214" max="9214" width="10.28515625" style="37" bestFit="1" customWidth="1"/>
    <col min="9215" max="9217" width="3.28515625" style="37" bestFit="1" customWidth="1"/>
    <col min="9218" max="9218" width="11.28515625" style="37" customWidth="1"/>
    <col min="9219" max="9225" width="19" style="37" customWidth="1"/>
    <col min="9226" max="9467" width="33.5703125" style="37"/>
    <col min="9468" max="9468" width="34.42578125" style="37" customWidth="1"/>
    <col min="9469" max="9469" width="15.28515625" style="37" bestFit="1" customWidth="1"/>
    <col min="9470" max="9470" width="10.28515625" style="37" bestFit="1" customWidth="1"/>
    <col min="9471" max="9473" width="3.28515625" style="37" bestFit="1" customWidth="1"/>
    <col min="9474" max="9474" width="11.28515625" style="37" customWidth="1"/>
    <col min="9475" max="9481" width="19" style="37" customWidth="1"/>
    <col min="9482" max="9723" width="33.5703125" style="37"/>
    <col min="9724" max="9724" width="34.42578125" style="37" customWidth="1"/>
    <col min="9725" max="9725" width="15.28515625" style="37" bestFit="1" customWidth="1"/>
    <col min="9726" max="9726" width="10.28515625" style="37" bestFit="1" customWidth="1"/>
    <col min="9727" max="9729" width="3.28515625" style="37" bestFit="1" customWidth="1"/>
    <col min="9730" max="9730" width="11.28515625" style="37" customWidth="1"/>
    <col min="9731" max="9737" width="19" style="37" customWidth="1"/>
    <col min="9738" max="9979" width="33.5703125" style="37"/>
    <col min="9980" max="9980" width="34.42578125" style="37" customWidth="1"/>
    <col min="9981" max="9981" width="15.28515625" style="37" bestFit="1" customWidth="1"/>
    <col min="9982" max="9982" width="10.28515625" style="37" bestFit="1" customWidth="1"/>
    <col min="9983" max="9985" width="3.28515625" style="37" bestFit="1" customWidth="1"/>
    <col min="9986" max="9986" width="11.28515625" style="37" customWidth="1"/>
    <col min="9987" max="9993" width="19" style="37" customWidth="1"/>
    <col min="9994" max="10235" width="33.5703125" style="37"/>
    <col min="10236" max="10236" width="34.42578125" style="37" customWidth="1"/>
    <col min="10237" max="10237" width="15.28515625" style="37" bestFit="1" customWidth="1"/>
    <col min="10238" max="10238" width="10.28515625" style="37" bestFit="1" customWidth="1"/>
    <col min="10239" max="10241" width="3.28515625" style="37" bestFit="1" customWidth="1"/>
    <col min="10242" max="10242" width="11.28515625" style="37" customWidth="1"/>
    <col min="10243" max="10249" width="19" style="37" customWidth="1"/>
    <col min="10250" max="10491" width="33.5703125" style="37"/>
    <col min="10492" max="10492" width="34.42578125" style="37" customWidth="1"/>
    <col min="10493" max="10493" width="15.28515625" style="37" bestFit="1" customWidth="1"/>
    <col min="10494" max="10494" width="10.28515625" style="37" bestFit="1" customWidth="1"/>
    <col min="10495" max="10497" width="3.28515625" style="37" bestFit="1" customWidth="1"/>
    <col min="10498" max="10498" width="11.28515625" style="37" customWidth="1"/>
    <col min="10499" max="10505" width="19" style="37" customWidth="1"/>
    <col min="10506" max="10747" width="33.5703125" style="37"/>
    <col min="10748" max="10748" width="34.42578125" style="37" customWidth="1"/>
    <col min="10749" max="10749" width="15.28515625" style="37" bestFit="1" customWidth="1"/>
    <col min="10750" max="10750" width="10.28515625" style="37" bestFit="1" customWidth="1"/>
    <col min="10751" max="10753" width="3.28515625" style="37" bestFit="1" customWidth="1"/>
    <col min="10754" max="10754" width="11.28515625" style="37" customWidth="1"/>
    <col min="10755" max="10761" width="19" style="37" customWidth="1"/>
    <col min="10762" max="11003" width="33.5703125" style="37"/>
    <col min="11004" max="11004" width="34.42578125" style="37" customWidth="1"/>
    <col min="11005" max="11005" width="15.28515625" style="37" bestFit="1" customWidth="1"/>
    <col min="11006" max="11006" width="10.28515625" style="37" bestFit="1" customWidth="1"/>
    <col min="11007" max="11009" width="3.28515625" style="37" bestFit="1" customWidth="1"/>
    <col min="11010" max="11010" width="11.28515625" style="37" customWidth="1"/>
    <col min="11011" max="11017" width="19" style="37" customWidth="1"/>
    <col min="11018" max="11259" width="33.5703125" style="37"/>
    <col min="11260" max="11260" width="34.42578125" style="37" customWidth="1"/>
    <col min="11261" max="11261" width="15.28515625" style="37" bestFit="1" customWidth="1"/>
    <col min="11262" max="11262" width="10.28515625" style="37" bestFit="1" customWidth="1"/>
    <col min="11263" max="11265" width="3.28515625" style="37" bestFit="1" customWidth="1"/>
    <col min="11266" max="11266" width="11.28515625" style="37" customWidth="1"/>
    <col min="11267" max="11273" width="19" style="37" customWidth="1"/>
    <col min="11274" max="11515" width="33.5703125" style="37"/>
    <col min="11516" max="11516" width="34.42578125" style="37" customWidth="1"/>
    <col min="11517" max="11517" width="15.28515625" style="37" bestFit="1" customWidth="1"/>
    <col min="11518" max="11518" width="10.28515625" style="37" bestFit="1" customWidth="1"/>
    <col min="11519" max="11521" width="3.28515625" style="37" bestFit="1" customWidth="1"/>
    <col min="11522" max="11522" width="11.28515625" style="37" customWidth="1"/>
    <col min="11523" max="11529" width="19" style="37" customWidth="1"/>
    <col min="11530" max="11771" width="33.5703125" style="37"/>
    <col min="11772" max="11772" width="34.42578125" style="37" customWidth="1"/>
    <col min="11773" max="11773" width="15.28515625" style="37" bestFit="1" customWidth="1"/>
    <col min="11774" max="11774" width="10.28515625" style="37" bestFit="1" customWidth="1"/>
    <col min="11775" max="11777" width="3.28515625" style="37" bestFit="1" customWidth="1"/>
    <col min="11778" max="11778" width="11.28515625" style="37" customWidth="1"/>
    <col min="11779" max="11785" width="19" style="37" customWidth="1"/>
    <col min="11786" max="12027" width="33.5703125" style="37"/>
    <col min="12028" max="12028" width="34.42578125" style="37" customWidth="1"/>
    <col min="12029" max="12029" width="15.28515625" style="37" bestFit="1" customWidth="1"/>
    <col min="12030" max="12030" width="10.28515625" style="37" bestFit="1" customWidth="1"/>
    <col min="12031" max="12033" width="3.28515625" style="37" bestFit="1" customWidth="1"/>
    <col min="12034" max="12034" width="11.28515625" style="37" customWidth="1"/>
    <col min="12035" max="12041" width="19" style="37" customWidth="1"/>
    <col min="12042" max="12283" width="33.5703125" style="37"/>
    <col min="12284" max="12284" width="34.42578125" style="37" customWidth="1"/>
    <col min="12285" max="12285" width="15.28515625" style="37" bestFit="1" customWidth="1"/>
    <col min="12286" max="12286" width="10.28515625" style="37" bestFit="1" customWidth="1"/>
    <col min="12287" max="12289" width="3.28515625" style="37" bestFit="1" customWidth="1"/>
    <col min="12290" max="12290" width="11.28515625" style="37" customWidth="1"/>
    <col min="12291" max="12297" width="19" style="37" customWidth="1"/>
    <col min="12298" max="12539" width="33.5703125" style="37"/>
    <col min="12540" max="12540" width="34.42578125" style="37" customWidth="1"/>
    <col min="12541" max="12541" width="15.28515625" style="37" bestFit="1" customWidth="1"/>
    <col min="12542" max="12542" width="10.28515625" style="37" bestFit="1" customWidth="1"/>
    <col min="12543" max="12545" width="3.28515625" style="37" bestFit="1" customWidth="1"/>
    <col min="12546" max="12546" width="11.28515625" style="37" customWidth="1"/>
    <col min="12547" max="12553" width="19" style="37" customWidth="1"/>
    <col min="12554" max="12795" width="33.5703125" style="37"/>
    <col min="12796" max="12796" width="34.42578125" style="37" customWidth="1"/>
    <col min="12797" max="12797" width="15.28515625" style="37" bestFit="1" customWidth="1"/>
    <col min="12798" max="12798" width="10.28515625" style="37" bestFit="1" customWidth="1"/>
    <col min="12799" max="12801" width="3.28515625" style="37" bestFit="1" customWidth="1"/>
    <col min="12802" max="12802" width="11.28515625" style="37" customWidth="1"/>
    <col min="12803" max="12809" width="19" style="37" customWidth="1"/>
    <col min="12810" max="13051" width="33.5703125" style="37"/>
    <col min="13052" max="13052" width="34.42578125" style="37" customWidth="1"/>
    <col min="13053" max="13053" width="15.28515625" style="37" bestFit="1" customWidth="1"/>
    <col min="13054" max="13054" width="10.28515625" style="37" bestFit="1" customWidth="1"/>
    <col min="13055" max="13057" width="3.28515625" style="37" bestFit="1" customWidth="1"/>
    <col min="13058" max="13058" width="11.28515625" style="37" customWidth="1"/>
    <col min="13059" max="13065" width="19" style="37" customWidth="1"/>
    <col min="13066" max="13307" width="33.5703125" style="37"/>
    <col min="13308" max="13308" width="34.42578125" style="37" customWidth="1"/>
    <col min="13309" max="13309" width="15.28515625" style="37" bestFit="1" customWidth="1"/>
    <col min="13310" max="13310" width="10.28515625" style="37" bestFit="1" customWidth="1"/>
    <col min="13311" max="13313" width="3.28515625" style="37" bestFit="1" customWidth="1"/>
    <col min="13314" max="13314" width="11.28515625" style="37" customWidth="1"/>
    <col min="13315" max="13321" width="19" style="37" customWidth="1"/>
    <col min="13322" max="13563" width="33.5703125" style="37"/>
    <col min="13564" max="13564" width="34.42578125" style="37" customWidth="1"/>
    <col min="13565" max="13565" width="15.28515625" style="37" bestFit="1" customWidth="1"/>
    <col min="13566" max="13566" width="10.28515625" style="37" bestFit="1" customWidth="1"/>
    <col min="13567" max="13569" width="3.28515625" style="37" bestFit="1" customWidth="1"/>
    <col min="13570" max="13570" width="11.28515625" style="37" customWidth="1"/>
    <col min="13571" max="13577" width="19" style="37" customWidth="1"/>
    <col min="13578" max="13819" width="33.5703125" style="37"/>
    <col min="13820" max="13820" width="34.42578125" style="37" customWidth="1"/>
    <col min="13821" max="13821" width="15.28515625" style="37" bestFit="1" customWidth="1"/>
    <col min="13822" max="13822" width="10.28515625" style="37" bestFit="1" customWidth="1"/>
    <col min="13823" max="13825" width="3.28515625" style="37" bestFit="1" customWidth="1"/>
    <col min="13826" max="13826" width="11.28515625" style="37" customWidth="1"/>
    <col min="13827" max="13833" width="19" style="37" customWidth="1"/>
    <col min="13834" max="14075" width="33.5703125" style="37"/>
    <col min="14076" max="14076" width="34.42578125" style="37" customWidth="1"/>
    <col min="14077" max="14077" width="15.28515625" style="37" bestFit="1" customWidth="1"/>
    <col min="14078" max="14078" width="10.28515625" style="37" bestFit="1" customWidth="1"/>
    <col min="14079" max="14081" width="3.28515625" style="37" bestFit="1" customWidth="1"/>
    <col min="14082" max="14082" width="11.28515625" style="37" customWidth="1"/>
    <col min="14083" max="14089" width="19" style="37" customWidth="1"/>
    <col min="14090" max="14331" width="33.5703125" style="37"/>
    <col min="14332" max="14332" width="34.42578125" style="37" customWidth="1"/>
    <col min="14333" max="14333" width="15.28515625" style="37" bestFit="1" customWidth="1"/>
    <col min="14334" max="14334" width="10.28515625" style="37" bestFit="1" customWidth="1"/>
    <col min="14335" max="14337" width="3.28515625" style="37" bestFit="1" customWidth="1"/>
    <col min="14338" max="14338" width="11.28515625" style="37" customWidth="1"/>
    <col min="14339" max="14345" width="19" style="37" customWidth="1"/>
    <col min="14346" max="14587" width="33.5703125" style="37"/>
    <col min="14588" max="14588" width="34.42578125" style="37" customWidth="1"/>
    <col min="14589" max="14589" width="15.28515625" style="37" bestFit="1" customWidth="1"/>
    <col min="14590" max="14590" width="10.28515625" style="37" bestFit="1" customWidth="1"/>
    <col min="14591" max="14593" width="3.28515625" style="37" bestFit="1" customWidth="1"/>
    <col min="14594" max="14594" width="11.28515625" style="37" customWidth="1"/>
    <col min="14595" max="14601" width="19" style="37" customWidth="1"/>
    <col min="14602" max="14843" width="33.5703125" style="37"/>
    <col min="14844" max="14844" width="34.42578125" style="37" customWidth="1"/>
    <col min="14845" max="14845" width="15.28515625" style="37" bestFit="1" customWidth="1"/>
    <col min="14846" max="14846" width="10.28515625" style="37" bestFit="1" customWidth="1"/>
    <col min="14847" max="14849" width="3.28515625" style="37" bestFit="1" customWidth="1"/>
    <col min="14850" max="14850" width="11.28515625" style="37" customWidth="1"/>
    <col min="14851" max="14857" width="19" style="37" customWidth="1"/>
    <col min="14858" max="15099" width="33.5703125" style="37"/>
    <col min="15100" max="15100" width="34.42578125" style="37" customWidth="1"/>
    <col min="15101" max="15101" width="15.28515625" style="37" bestFit="1" customWidth="1"/>
    <col min="15102" max="15102" width="10.28515625" style="37" bestFit="1" customWidth="1"/>
    <col min="15103" max="15105" width="3.28515625" style="37" bestFit="1" customWidth="1"/>
    <col min="15106" max="15106" width="11.28515625" style="37" customWidth="1"/>
    <col min="15107" max="15113" width="19" style="37" customWidth="1"/>
    <col min="15114" max="15355" width="33.5703125" style="37"/>
    <col min="15356" max="15356" width="34.42578125" style="37" customWidth="1"/>
    <col min="15357" max="15357" width="15.28515625" style="37" bestFit="1" customWidth="1"/>
    <col min="15358" max="15358" width="10.28515625" style="37" bestFit="1" customWidth="1"/>
    <col min="15359" max="15361" width="3.28515625" style="37" bestFit="1" customWidth="1"/>
    <col min="15362" max="15362" width="11.28515625" style="37" customWidth="1"/>
    <col min="15363" max="15369" width="19" style="37" customWidth="1"/>
    <col min="15370" max="15611" width="33.5703125" style="37"/>
    <col min="15612" max="15612" width="34.42578125" style="37" customWidth="1"/>
    <col min="15613" max="15613" width="15.28515625" style="37" bestFit="1" customWidth="1"/>
    <col min="15614" max="15614" width="10.28515625" style="37" bestFit="1" customWidth="1"/>
    <col min="15615" max="15617" width="3.28515625" style="37" bestFit="1" customWidth="1"/>
    <col min="15618" max="15618" width="11.28515625" style="37" customWidth="1"/>
    <col min="15619" max="15625" width="19" style="37" customWidth="1"/>
    <col min="15626" max="15867" width="33.5703125" style="37"/>
    <col min="15868" max="15868" width="34.42578125" style="37" customWidth="1"/>
    <col min="15869" max="15869" width="15.28515625" style="37" bestFit="1" customWidth="1"/>
    <col min="15870" max="15870" width="10.28515625" style="37" bestFit="1" customWidth="1"/>
    <col min="15871" max="15873" width="3.28515625" style="37" bestFit="1" customWidth="1"/>
    <col min="15874" max="15874" width="11.28515625" style="37" customWidth="1"/>
    <col min="15875" max="15881" width="19" style="37" customWidth="1"/>
    <col min="15882" max="16123" width="33.5703125" style="37"/>
    <col min="16124" max="16124" width="34.42578125" style="37" customWidth="1"/>
    <col min="16125" max="16125" width="15.28515625" style="37" bestFit="1" customWidth="1"/>
    <col min="16126" max="16126" width="10.28515625" style="37" bestFit="1" customWidth="1"/>
    <col min="16127" max="16129" width="3.28515625" style="37" bestFit="1" customWidth="1"/>
    <col min="16130" max="16130" width="11.28515625" style="37" customWidth="1"/>
    <col min="16131" max="16137" width="19" style="37" customWidth="1"/>
    <col min="16138" max="16384" width="33.5703125" style="37"/>
  </cols>
  <sheetData>
    <row r="9" spans="1:10" ht="13.5" thickBot="1" x14ac:dyDescent="0.25"/>
    <row r="10" spans="1:10" ht="18" customHeight="1" x14ac:dyDescent="0.25">
      <c r="A10" s="485" t="s">
        <v>66</v>
      </c>
      <c r="B10" s="485"/>
      <c r="C10" s="485"/>
      <c r="D10" s="485"/>
      <c r="E10" s="36"/>
      <c r="F10" s="486" t="s">
        <v>38</v>
      </c>
      <c r="G10" s="486"/>
      <c r="H10" s="486"/>
      <c r="I10" s="486"/>
      <c r="J10" s="489" t="s">
        <v>126</v>
      </c>
    </row>
    <row r="11" spans="1:10" s="39" customFormat="1" ht="38.25" x14ac:dyDescent="0.2">
      <c r="A11" s="482"/>
      <c r="B11" s="482"/>
      <c r="C11" s="482"/>
      <c r="D11" s="482"/>
      <c r="E11" s="63" t="s">
        <v>83</v>
      </c>
      <c r="F11" s="38" t="s">
        <v>99</v>
      </c>
      <c r="G11" s="38" t="s">
        <v>101</v>
      </c>
      <c r="H11" s="38" t="s">
        <v>102</v>
      </c>
      <c r="I11" s="38" t="s">
        <v>103</v>
      </c>
      <c r="J11" s="490"/>
    </row>
    <row r="12" spans="1:10" ht="12.75" customHeight="1" x14ac:dyDescent="0.2">
      <c r="A12" s="40" t="s">
        <v>41</v>
      </c>
      <c r="B12" s="26" t="s">
        <v>42</v>
      </c>
      <c r="C12" s="26" t="s">
        <v>43</v>
      </c>
      <c r="D12" s="26" t="s">
        <v>44</v>
      </c>
      <c r="E12" s="62"/>
      <c r="F12" s="41"/>
      <c r="G12" s="41"/>
      <c r="H12" s="41"/>
      <c r="I12" s="41"/>
      <c r="J12" s="490"/>
    </row>
    <row r="13" spans="1:10" ht="13.5" customHeight="1" x14ac:dyDescent="0.2">
      <c r="A13" s="42" t="s">
        <v>45</v>
      </c>
      <c r="B13" s="43">
        <v>12</v>
      </c>
      <c r="C13" s="43">
        <v>16</v>
      </c>
      <c r="D13" s="44">
        <v>2</v>
      </c>
      <c r="E13" s="44">
        <v>1</v>
      </c>
      <c r="F13" s="44">
        <v>1.25</v>
      </c>
      <c r="G13" s="44">
        <v>1.38</v>
      </c>
      <c r="H13" s="44">
        <v>1.5</v>
      </c>
      <c r="I13" s="44">
        <v>1.63</v>
      </c>
      <c r="J13" s="490"/>
    </row>
    <row r="14" spans="1:10" ht="12.75" customHeight="1" x14ac:dyDescent="0.2">
      <c r="A14" s="42" t="s">
        <v>47</v>
      </c>
      <c r="B14" s="43">
        <v>10</v>
      </c>
      <c r="C14" s="43">
        <v>12</v>
      </c>
      <c r="D14" s="44">
        <v>12</v>
      </c>
      <c r="E14" s="44">
        <v>1.42</v>
      </c>
      <c r="F14" s="44">
        <v>1.67</v>
      </c>
      <c r="G14" s="44">
        <v>1.83</v>
      </c>
      <c r="H14" s="44">
        <v>2</v>
      </c>
      <c r="I14" s="44">
        <v>2.17</v>
      </c>
      <c r="J14" s="490"/>
    </row>
    <row r="15" spans="1:10" ht="38.25" x14ac:dyDescent="0.2">
      <c r="A15" s="42" t="s">
        <v>48</v>
      </c>
      <c r="B15" s="43">
        <v>7</v>
      </c>
      <c r="C15" s="43">
        <v>9</v>
      </c>
      <c r="D15" s="30">
        <v>13</v>
      </c>
      <c r="E15" s="30">
        <v>1.88</v>
      </c>
      <c r="F15" s="44">
        <v>2.2200000000000002</v>
      </c>
      <c r="G15" s="44">
        <v>2.44</v>
      </c>
      <c r="H15" s="44">
        <v>2.67</v>
      </c>
      <c r="I15" s="44">
        <v>2.89</v>
      </c>
      <c r="J15" s="490"/>
    </row>
    <row r="16" spans="1:10" ht="38.25" x14ac:dyDescent="0.2">
      <c r="A16" s="42" t="s">
        <v>48</v>
      </c>
      <c r="B16" s="43">
        <v>7</v>
      </c>
      <c r="C16" s="43">
        <v>9</v>
      </c>
      <c r="D16" s="30">
        <v>14</v>
      </c>
      <c r="E16" s="30">
        <v>1.88</v>
      </c>
      <c r="F16" s="44">
        <v>2.2200000000000002</v>
      </c>
      <c r="G16" s="44">
        <v>2.44</v>
      </c>
      <c r="H16" s="44">
        <v>2.67</v>
      </c>
      <c r="I16" s="44">
        <v>2.89</v>
      </c>
      <c r="J16" s="490"/>
    </row>
    <row r="17" spans="1:10" ht="13.5" customHeight="1" x14ac:dyDescent="0.2">
      <c r="A17" s="42" t="s">
        <v>45</v>
      </c>
      <c r="B17" s="43">
        <v>12</v>
      </c>
      <c r="C17" s="43">
        <v>16</v>
      </c>
      <c r="D17" s="44">
        <v>21</v>
      </c>
      <c r="E17" s="44">
        <v>1</v>
      </c>
      <c r="F17" s="44">
        <v>1.25</v>
      </c>
      <c r="G17" s="44">
        <v>1.38</v>
      </c>
      <c r="H17" s="44">
        <v>1.5</v>
      </c>
      <c r="I17" s="44">
        <v>1.63</v>
      </c>
      <c r="J17" s="490"/>
    </row>
    <row r="18" spans="1:10" ht="12.75" customHeight="1" x14ac:dyDescent="0.2">
      <c r="A18" s="42" t="s">
        <v>49</v>
      </c>
      <c r="B18" s="43">
        <v>4</v>
      </c>
      <c r="C18" s="43">
        <v>6</v>
      </c>
      <c r="D18" s="44">
        <v>23</v>
      </c>
      <c r="E18" s="44">
        <v>2.83</v>
      </c>
      <c r="F18" s="44">
        <v>3.33</v>
      </c>
      <c r="G18" s="44">
        <v>3.67</v>
      </c>
      <c r="H18" s="44">
        <v>4</v>
      </c>
      <c r="I18" s="44">
        <v>4.33</v>
      </c>
      <c r="J18" s="490"/>
    </row>
    <row r="19" spans="1:10" ht="25.5" x14ac:dyDescent="0.2">
      <c r="A19" s="42" t="s">
        <v>50</v>
      </c>
      <c r="B19" s="43">
        <v>10</v>
      </c>
      <c r="C19" s="43">
        <v>12</v>
      </c>
      <c r="D19" s="30">
        <v>24</v>
      </c>
      <c r="E19" s="30">
        <v>1.42</v>
      </c>
      <c r="F19" s="44">
        <v>1.67</v>
      </c>
      <c r="G19" s="44">
        <v>1.83</v>
      </c>
      <c r="H19" s="44">
        <v>2</v>
      </c>
      <c r="I19" s="44">
        <v>2.17</v>
      </c>
      <c r="J19" s="490"/>
    </row>
    <row r="20" spans="1:10" ht="25.5" x14ac:dyDescent="0.2">
      <c r="A20" s="42" t="s">
        <v>51</v>
      </c>
      <c r="B20" s="43">
        <v>12</v>
      </c>
      <c r="C20" s="43">
        <v>14</v>
      </c>
      <c r="D20" s="44">
        <v>33</v>
      </c>
      <c r="E20" s="44">
        <v>1.21</v>
      </c>
      <c r="F20" s="44">
        <v>1.43</v>
      </c>
      <c r="G20" s="44">
        <v>1.57</v>
      </c>
      <c r="H20" s="44">
        <v>1.71</v>
      </c>
      <c r="I20" s="44">
        <v>1.86</v>
      </c>
      <c r="J20" s="490"/>
    </row>
    <row r="21" spans="1:10" ht="13.5" customHeight="1" x14ac:dyDescent="0.2">
      <c r="A21" s="42" t="s">
        <v>52</v>
      </c>
      <c r="B21" s="43">
        <v>8</v>
      </c>
      <c r="C21" s="43">
        <v>10</v>
      </c>
      <c r="D21" s="44">
        <v>34</v>
      </c>
      <c r="E21" s="44">
        <v>1.7</v>
      </c>
      <c r="F21" s="44">
        <v>2</v>
      </c>
      <c r="G21" s="44">
        <v>2.2000000000000002</v>
      </c>
      <c r="H21" s="44">
        <v>2.4</v>
      </c>
      <c r="I21" s="44">
        <v>2.6</v>
      </c>
      <c r="J21" s="490"/>
    </row>
    <row r="22" spans="1:10" ht="38.25" x14ac:dyDescent="0.2">
      <c r="A22" s="42" t="s">
        <v>53</v>
      </c>
      <c r="B22" s="43">
        <v>6</v>
      </c>
      <c r="C22" s="43">
        <v>8</v>
      </c>
      <c r="D22" s="30" t="s">
        <v>54</v>
      </c>
      <c r="E22" s="30">
        <v>2.13</v>
      </c>
      <c r="F22" s="44">
        <v>2.5</v>
      </c>
      <c r="G22" s="44">
        <v>2.75</v>
      </c>
      <c r="H22" s="44">
        <v>3</v>
      </c>
      <c r="I22" s="44">
        <v>3.25</v>
      </c>
      <c r="J22" s="490"/>
    </row>
    <row r="23" spans="1:10" ht="13.5" customHeight="1" x14ac:dyDescent="0.2">
      <c r="A23" s="42" t="s">
        <v>55</v>
      </c>
      <c r="B23" s="43">
        <v>8</v>
      </c>
      <c r="C23" s="43">
        <v>10</v>
      </c>
      <c r="D23" s="44">
        <v>36</v>
      </c>
      <c r="E23" s="44">
        <v>1.7</v>
      </c>
      <c r="F23" s="44">
        <v>2</v>
      </c>
      <c r="G23" s="44">
        <v>2.2000000000000002</v>
      </c>
      <c r="H23" s="44">
        <v>2.4</v>
      </c>
      <c r="I23" s="44">
        <v>2.6</v>
      </c>
      <c r="J23" s="490"/>
    </row>
    <row r="24" spans="1:10" ht="12.75" customHeight="1" x14ac:dyDescent="0.2">
      <c r="A24" s="42" t="s">
        <v>56</v>
      </c>
      <c r="B24" s="43">
        <v>5</v>
      </c>
      <c r="C24" s="43">
        <v>7</v>
      </c>
      <c r="D24" s="44">
        <v>42</v>
      </c>
      <c r="E24" s="44">
        <v>2.4300000000000002</v>
      </c>
      <c r="F24" s="44">
        <v>2.86</v>
      </c>
      <c r="G24" s="44">
        <v>3.14</v>
      </c>
      <c r="H24" s="44">
        <v>3.43</v>
      </c>
      <c r="I24" s="44">
        <v>3.71</v>
      </c>
      <c r="J24" s="490"/>
    </row>
    <row r="25" spans="1:10" ht="13.5" customHeight="1" x14ac:dyDescent="0.2">
      <c r="A25" s="42" t="s">
        <v>57</v>
      </c>
      <c r="B25" s="43">
        <v>5</v>
      </c>
      <c r="C25" s="43">
        <v>7</v>
      </c>
      <c r="D25" s="44">
        <v>44</v>
      </c>
      <c r="E25" s="44">
        <v>2.4300000000000002</v>
      </c>
      <c r="F25" s="44">
        <v>2.86</v>
      </c>
      <c r="G25" s="44">
        <v>3.14</v>
      </c>
      <c r="H25" s="44">
        <v>3.43</v>
      </c>
      <c r="I25" s="44">
        <v>3.71</v>
      </c>
      <c r="J25" s="490"/>
    </row>
    <row r="26" spans="1:10" ht="25.5" x14ac:dyDescent="0.2">
      <c r="A26" s="42" t="s">
        <v>58</v>
      </c>
      <c r="B26" s="43">
        <v>5</v>
      </c>
      <c r="C26" s="43">
        <v>7</v>
      </c>
      <c r="D26" s="44">
        <v>50</v>
      </c>
      <c r="E26" s="44">
        <v>2.4300000000000002</v>
      </c>
      <c r="F26" s="44">
        <v>2.86</v>
      </c>
      <c r="G26" s="44">
        <v>3.14</v>
      </c>
      <c r="H26" s="44">
        <v>3.43</v>
      </c>
      <c r="I26" s="44">
        <v>3.71</v>
      </c>
      <c r="J26" s="490"/>
    </row>
    <row r="27" spans="1:10" ht="25.5" x14ac:dyDescent="0.2">
      <c r="A27" s="42" t="s">
        <v>59</v>
      </c>
      <c r="B27" s="43">
        <v>5</v>
      </c>
      <c r="C27" s="43">
        <v>7</v>
      </c>
      <c r="D27" s="44">
        <v>53</v>
      </c>
      <c r="E27" s="44">
        <v>2.4300000000000002</v>
      </c>
      <c r="F27" s="44">
        <v>2.86</v>
      </c>
      <c r="G27" s="44">
        <v>3.14</v>
      </c>
      <c r="H27" s="44">
        <v>3.43</v>
      </c>
      <c r="I27" s="44">
        <v>3.71</v>
      </c>
      <c r="J27" s="490"/>
    </row>
    <row r="28" spans="1:10" ht="15" customHeight="1" x14ac:dyDescent="0.2">
      <c r="A28" s="42" t="s">
        <v>60</v>
      </c>
      <c r="B28" s="43">
        <v>8</v>
      </c>
      <c r="C28" s="43">
        <v>10</v>
      </c>
      <c r="D28" s="44">
        <v>99</v>
      </c>
      <c r="E28" s="44">
        <v>1.7</v>
      </c>
      <c r="F28" s="44">
        <v>2</v>
      </c>
      <c r="G28" s="44">
        <v>2.2000000000000002</v>
      </c>
      <c r="H28" s="44">
        <v>2.4</v>
      </c>
      <c r="I28" s="44">
        <v>2.6</v>
      </c>
      <c r="J28" s="490"/>
    </row>
    <row r="31" spans="1:10" ht="15" customHeight="1" x14ac:dyDescent="0.2">
      <c r="A31" s="37" t="s">
        <v>61</v>
      </c>
      <c r="B31" s="487">
        <v>41926</v>
      </c>
      <c r="C31" s="488"/>
      <c r="D31" s="488"/>
      <c r="E31" s="61"/>
    </row>
    <row r="33" spans="1:6" x14ac:dyDescent="0.2">
      <c r="E33" s="255" t="s">
        <v>112</v>
      </c>
      <c r="F33" s="255"/>
    </row>
    <row r="34" spans="1:6" x14ac:dyDescent="0.2">
      <c r="E34" s="255"/>
      <c r="F34" s="255"/>
    </row>
    <row r="35" spans="1:6" ht="18" x14ac:dyDescent="0.25">
      <c r="A35" s="45"/>
      <c r="B35" s="45"/>
      <c r="C35" s="45"/>
      <c r="D35" s="45"/>
      <c r="E35" s="45"/>
      <c r="F35" s="45"/>
    </row>
  </sheetData>
  <sheetProtection password="9B11" sheet="1" objects="1" scenarios="1"/>
  <mergeCells count="5">
    <mergeCell ref="A10:D11"/>
    <mergeCell ref="F10:I10"/>
    <mergeCell ref="B31:D31"/>
    <mergeCell ref="E33:F34"/>
    <mergeCell ref="J10:J28"/>
  </mergeCells>
  <hyperlinks>
    <hyperlink ref="E33:F34" location="Menu!A1" display="Retour au menu"/>
    <hyperlink ref="J10:J28" location="'Tableau Primaire'!A1" display="Retour au tableau primair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autoPageBreaks="0" fitToPage="1"/>
  </sheetPr>
  <dimension ref="A7:J29"/>
  <sheetViews>
    <sheetView showGridLines="0" showRowColHeaders="0" topLeftCell="A16" workbookViewId="0">
      <selection activeCell="H28" sqref="H28:I29"/>
    </sheetView>
  </sheetViews>
  <sheetFormatPr baseColWidth="10" defaultRowHeight="15" x14ac:dyDescent="0.25"/>
  <cols>
    <col min="1" max="1" width="32.28515625" customWidth="1"/>
    <col min="2" max="3" width="5.28515625" customWidth="1"/>
    <col min="4" max="5" width="17.42578125" customWidth="1"/>
    <col min="6" max="6" width="17.42578125" style="209" customWidth="1"/>
    <col min="7" max="7" width="16" customWidth="1"/>
    <col min="8" max="8" width="17.28515625" customWidth="1"/>
    <col min="9" max="9" width="19.7109375" customWidth="1"/>
  </cols>
  <sheetData>
    <row r="7" spans="1:10" ht="15.75" thickBot="1" x14ac:dyDescent="0.3"/>
    <row r="8" spans="1:10" ht="36" customHeight="1" x14ac:dyDescent="0.25">
      <c r="A8" s="479" t="s">
        <v>62</v>
      </c>
      <c r="B8" s="480"/>
      <c r="C8" s="480"/>
      <c r="D8" s="480"/>
      <c r="E8" s="484" t="s">
        <v>38</v>
      </c>
      <c r="F8" s="484"/>
      <c r="G8" s="484"/>
      <c r="H8" s="484"/>
      <c r="I8" s="492"/>
      <c r="J8" s="493" t="s">
        <v>198</v>
      </c>
    </row>
    <row r="9" spans="1:10" ht="38.25" x14ac:dyDescent="0.25">
      <c r="A9" s="481"/>
      <c r="B9" s="482"/>
      <c r="C9" s="482"/>
      <c r="D9" s="482"/>
      <c r="E9" s="24" t="s">
        <v>84</v>
      </c>
      <c r="F9" s="24" t="s">
        <v>247</v>
      </c>
      <c r="G9" s="24" t="s">
        <v>248</v>
      </c>
      <c r="H9" s="24" t="s">
        <v>64</v>
      </c>
      <c r="I9" s="46" t="s">
        <v>65</v>
      </c>
      <c r="J9" s="493"/>
    </row>
    <row r="10" spans="1:10" x14ac:dyDescent="0.25">
      <c r="A10" s="25" t="s">
        <v>41</v>
      </c>
      <c r="B10" s="26" t="s">
        <v>42</v>
      </c>
      <c r="C10" s="26" t="s">
        <v>43</v>
      </c>
      <c r="D10" s="26" t="s">
        <v>44</v>
      </c>
      <c r="E10" s="62"/>
      <c r="F10" s="62"/>
      <c r="G10" s="27"/>
      <c r="H10" s="27"/>
      <c r="I10" s="47"/>
      <c r="J10" s="493"/>
    </row>
    <row r="11" spans="1:10" s="31" customFormat="1" x14ac:dyDescent="0.25">
      <c r="A11" s="28" t="s">
        <v>45</v>
      </c>
      <c r="B11" s="29">
        <v>16</v>
      </c>
      <c r="C11" s="29">
        <v>20</v>
      </c>
      <c r="D11" s="30">
        <v>2</v>
      </c>
      <c r="E11" s="30">
        <v>1</v>
      </c>
      <c r="F11" s="30">
        <v>1.4</v>
      </c>
      <c r="G11" s="30">
        <v>1.45</v>
      </c>
      <c r="H11" s="30">
        <v>1.6</v>
      </c>
      <c r="I11" s="48">
        <v>1.1499999999999999</v>
      </c>
      <c r="J11" s="493"/>
    </row>
    <row r="12" spans="1:10" s="31" customFormat="1" x14ac:dyDescent="0.25">
      <c r="A12" s="28" t="s">
        <v>47</v>
      </c>
      <c r="B12" s="29">
        <v>12</v>
      </c>
      <c r="C12" s="29">
        <v>14</v>
      </c>
      <c r="D12" s="30">
        <v>12</v>
      </c>
      <c r="E12" s="30">
        <v>1.21</v>
      </c>
      <c r="F12" s="30">
        <v>2</v>
      </c>
      <c r="G12" s="30">
        <v>2.0699999999999998</v>
      </c>
      <c r="H12" s="30">
        <v>2.29</v>
      </c>
      <c r="I12" s="48">
        <v>1.64</v>
      </c>
      <c r="J12" s="493"/>
    </row>
    <row r="13" spans="1:10" s="31" customFormat="1" ht="38.25" x14ac:dyDescent="0.25">
      <c r="A13" s="28" t="s">
        <v>48</v>
      </c>
      <c r="B13" s="29">
        <v>9</v>
      </c>
      <c r="C13" s="29">
        <v>11</v>
      </c>
      <c r="D13" s="30">
        <v>13</v>
      </c>
      <c r="E13" s="30">
        <v>1.55</v>
      </c>
      <c r="F13" s="30">
        <v>2.5499999999999998</v>
      </c>
      <c r="G13" s="30">
        <v>2.64</v>
      </c>
      <c r="H13" s="30">
        <v>2.91</v>
      </c>
      <c r="I13" s="48">
        <v>2.09</v>
      </c>
      <c r="J13" s="493"/>
    </row>
    <row r="14" spans="1:10" s="31" customFormat="1" ht="38.25" x14ac:dyDescent="0.25">
      <c r="A14" s="28" t="s">
        <v>48</v>
      </c>
      <c r="B14" s="29">
        <v>9</v>
      </c>
      <c r="C14" s="29">
        <v>11</v>
      </c>
      <c r="D14" s="30">
        <v>14</v>
      </c>
      <c r="E14" s="30">
        <v>1.55</v>
      </c>
      <c r="F14" s="30">
        <v>2.5499999999999998</v>
      </c>
      <c r="G14" s="30">
        <v>2.64</v>
      </c>
      <c r="H14" s="30">
        <v>2.91</v>
      </c>
      <c r="I14" s="48">
        <v>2.09</v>
      </c>
      <c r="J14" s="493"/>
    </row>
    <row r="15" spans="1:10" s="31" customFormat="1" x14ac:dyDescent="0.25">
      <c r="A15" s="28" t="s">
        <v>45</v>
      </c>
      <c r="B15" s="29">
        <v>16</v>
      </c>
      <c r="C15" s="29">
        <v>20</v>
      </c>
      <c r="D15" s="30">
        <v>21</v>
      </c>
      <c r="E15" s="30">
        <v>1</v>
      </c>
      <c r="F15" s="30">
        <v>1.4</v>
      </c>
      <c r="G15" s="30">
        <v>1.45</v>
      </c>
      <c r="H15" s="30">
        <v>1.6</v>
      </c>
      <c r="I15" s="48">
        <v>1.1499999999999999</v>
      </c>
      <c r="J15" s="493"/>
    </row>
    <row r="16" spans="1:10" s="31" customFormat="1" x14ac:dyDescent="0.25">
      <c r="A16" s="28" t="s">
        <v>49</v>
      </c>
      <c r="B16" s="29">
        <v>4</v>
      </c>
      <c r="C16" s="29">
        <v>6</v>
      </c>
      <c r="D16" s="30">
        <v>23</v>
      </c>
      <c r="E16" s="30">
        <v>2.83</v>
      </c>
      <c r="F16" s="30">
        <v>4.67</v>
      </c>
      <c r="G16" s="30">
        <v>4.83</v>
      </c>
      <c r="H16" s="30">
        <v>5.33</v>
      </c>
      <c r="I16" s="48">
        <v>3.83</v>
      </c>
      <c r="J16" s="493"/>
    </row>
    <row r="17" spans="1:10" s="31" customFormat="1" ht="25.5" x14ac:dyDescent="0.25">
      <c r="A17" s="28" t="s">
        <v>50</v>
      </c>
      <c r="B17" s="29">
        <v>12</v>
      </c>
      <c r="C17" s="29">
        <v>14</v>
      </c>
      <c r="D17" s="30">
        <v>24</v>
      </c>
      <c r="E17" s="30">
        <v>1.21</v>
      </c>
      <c r="F17" s="30">
        <v>2</v>
      </c>
      <c r="G17" s="30">
        <v>2.0699999999999998</v>
      </c>
      <c r="H17" s="30">
        <v>2.29</v>
      </c>
      <c r="I17" s="48">
        <v>1.64</v>
      </c>
      <c r="J17" s="493"/>
    </row>
    <row r="18" spans="1:10" s="31" customFormat="1" ht="25.5" x14ac:dyDescent="0.25">
      <c r="A18" s="28" t="s">
        <v>51</v>
      </c>
      <c r="B18" s="29">
        <v>14</v>
      </c>
      <c r="C18" s="29">
        <v>16</v>
      </c>
      <c r="D18" s="30">
        <v>33</v>
      </c>
      <c r="E18" s="30">
        <v>1.06</v>
      </c>
      <c r="F18" s="30">
        <v>1.75</v>
      </c>
      <c r="G18" s="30">
        <v>1.81</v>
      </c>
      <c r="H18" s="30">
        <v>2</v>
      </c>
      <c r="I18" s="48">
        <v>1.44</v>
      </c>
      <c r="J18" s="493"/>
    </row>
    <row r="19" spans="1:10" s="31" customFormat="1" x14ac:dyDescent="0.25">
      <c r="A19" s="28" t="s">
        <v>52</v>
      </c>
      <c r="B19" s="29">
        <v>10</v>
      </c>
      <c r="C19" s="29">
        <v>12</v>
      </c>
      <c r="D19" s="30">
        <v>34</v>
      </c>
      <c r="E19" s="30">
        <v>1.42</v>
      </c>
      <c r="F19" s="30">
        <v>2.33</v>
      </c>
      <c r="G19" s="30">
        <v>2.42</v>
      </c>
      <c r="H19" s="30">
        <v>2.67</v>
      </c>
      <c r="I19" s="48">
        <v>1.92</v>
      </c>
      <c r="J19" s="493"/>
    </row>
    <row r="20" spans="1:10" s="31" customFormat="1" ht="38.25" x14ac:dyDescent="0.25">
      <c r="A20" s="28" t="s">
        <v>53</v>
      </c>
      <c r="B20" s="29">
        <v>10</v>
      </c>
      <c r="C20" s="29">
        <v>12</v>
      </c>
      <c r="D20" s="30" t="s">
        <v>54</v>
      </c>
      <c r="E20" s="30" t="s">
        <v>46</v>
      </c>
      <c r="F20" s="30">
        <v>2.33</v>
      </c>
      <c r="G20" s="30">
        <v>2.42</v>
      </c>
      <c r="H20" s="30">
        <v>2.67</v>
      </c>
      <c r="I20" s="48">
        <v>1.92</v>
      </c>
      <c r="J20" s="493"/>
    </row>
    <row r="21" spans="1:10" s="31" customFormat="1" x14ac:dyDescent="0.25">
      <c r="A21" s="28" t="s">
        <v>55</v>
      </c>
      <c r="B21" s="29">
        <v>9</v>
      </c>
      <c r="C21" s="29">
        <v>11</v>
      </c>
      <c r="D21" s="30">
        <v>36</v>
      </c>
      <c r="E21" s="30">
        <v>1.55</v>
      </c>
      <c r="F21" s="30">
        <v>2.5499999999999998</v>
      </c>
      <c r="G21" s="30">
        <v>2.64</v>
      </c>
      <c r="H21" s="30">
        <v>2.91</v>
      </c>
      <c r="I21" s="48">
        <v>2.09</v>
      </c>
      <c r="J21" s="493"/>
    </row>
    <row r="22" spans="1:10" s="31" customFormat="1" x14ac:dyDescent="0.25">
      <c r="A22" s="28" t="s">
        <v>56</v>
      </c>
      <c r="B22" s="29">
        <v>5</v>
      </c>
      <c r="C22" s="29">
        <v>7</v>
      </c>
      <c r="D22" s="30">
        <v>42</v>
      </c>
      <c r="E22" s="30">
        <v>2.4300000000000002</v>
      </c>
      <c r="F22" s="30">
        <v>4</v>
      </c>
      <c r="G22" s="30">
        <v>4.1399999999999997</v>
      </c>
      <c r="H22" s="30">
        <v>4.57</v>
      </c>
      <c r="I22" s="48">
        <v>3.29</v>
      </c>
      <c r="J22" s="493"/>
    </row>
    <row r="23" spans="1:10" s="31" customFormat="1" x14ac:dyDescent="0.25">
      <c r="A23" s="28" t="s">
        <v>57</v>
      </c>
      <c r="B23" s="29">
        <v>5</v>
      </c>
      <c r="C23" s="29">
        <v>7</v>
      </c>
      <c r="D23" s="30">
        <v>44</v>
      </c>
      <c r="E23" s="30">
        <v>2.4300000000000002</v>
      </c>
      <c r="F23" s="30">
        <v>4</v>
      </c>
      <c r="G23" s="30">
        <v>4.1399999999999997</v>
      </c>
      <c r="H23" s="30">
        <v>3.14</v>
      </c>
      <c r="I23" s="48">
        <v>2.86</v>
      </c>
      <c r="J23" s="493"/>
    </row>
    <row r="24" spans="1:10" s="31" customFormat="1" ht="25.5" x14ac:dyDescent="0.25">
      <c r="A24" s="28" t="s">
        <v>58</v>
      </c>
      <c r="B24" s="29">
        <v>6</v>
      </c>
      <c r="C24" s="29">
        <v>8</v>
      </c>
      <c r="D24" s="30">
        <v>50</v>
      </c>
      <c r="E24" s="30">
        <v>2.13</v>
      </c>
      <c r="F24" s="30">
        <v>3.5</v>
      </c>
      <c r="G24" s="30">
        <v>3.63</v>
      </c>
      <c r="H24" s="30">
        <v>4</v>
      </c>
      <c r="I24" s="48">
        <v>2.88</v>
      </c>
      <c r="J24" s="493"/>
    </row>
    <row r="25" spans="1:10" s="31" customFormat="1" ht="25.5" x14ac:dyDescent="0.25">
      <c r="A25" s="28" t="s">
        <v>59</v>
      </c>
      <c r="B25" s="29">
        <v>6</v>
      </c>
      <c r="C25" s="29">
        <v>8</v>
      </c>
      <c r="D25" s="30">
        <v>53</v>
      </c>
      <c r="E25" s="30">
        <v>2.13</v>
      </c>
      <c r="F25" s="30">
        <v>3.5</v>
      </c>
      <c r="G25" s="30">
        <v>3.63</v>
      </c>
      <c r="H25" s="30">
        <v>4</v>
      </c>
      <c r="I25" s="48">
        <v>2.88</v>
      </c>
      <c r="J25" s="493"/>
    </row>
    <row r="26" spans="1:10" s="31" customFormat="1" ht="15.75" thickBot="1" x14ac:dyDescent="0.3">
      <c r="A26" s="32" t="s">
        <v>60</v>
      </c>
      <c r="B26" s="33">
        <v>9</v>
      </c>
      <c r="C26" s="33">
        <v>11</v>
      </c>
      <c r="D26" s="34">
        <v>99</v>
      </c>
      <c r="E26" s="34">
        <v>1.55</v>
      </c>
      <c r="F26" s="34">
        <v>2.5499999999999998</v>
      </c>
      <c r="G26" s="34">
        <v>2.64</v>
      </c>
      <c r="H26" s="34">
        <v>2.91</v>
      </c>
      <c r="I26" s="49">
        <v>2.09</v>
      </c>
      <c r="J26" s="493"/>
    </row>
    <row r="28" spans="1:10" x14ac:dyDescent="0.25">
      <c r="H28" s="255" t="s">
        <v>112</v>
      </c>
      <c r="I28" s="255"/>
    </row>
    <row r="29" spans="1:10" ht="15" customHeight="1" x14ac:dyDescent="0.25">
      <c r="A29" t="s">
        <v>61</v>
      </c>
      <c r="B29" s="491">
        <v>41926</v>
      </c>
      <c r="C29" s="491"/>
      <c r="D29" s="491"/>
      <c r="E29" s="35"/>
      <c r="F29" s="210"/>
      <c r="H29" s="255"/>
      <c r="I29" s="255"/>
    </row>
  </sheetData>
  <sheetProtection password="9B11" sheet="1" objects="1" scenarios="1"/>
  <mergeCells count="5">
    <mergeCell ref="A8:D9"/>
    <mergeCell ref="B29:D29"/>
    <mergeCell ref="E8:I8"/>
    <mergeCell ref="H28:I29"/>
    <mergeCell ref="J8:J26"/>
  </mergeCells>
  <hyperlinks>
    <hyperlink ref="H28:I29" location="Menu!A1" display="Retour au menu"/>
    <hyperlink ref="J8:J26" location="'Tableau Secondaire'!A1" display="Retour au tableau 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autoPageBreaks="0" fitToPage="1"/>
  </sheetPr>
  <dimension ref="A8:I35"/>
  <sheetViews>
    <sheetView showGridLines="0" showRowColHeaders="0" topLeftCell="A10" workbookViewId="0">
      <selection activeCell="E23" sqref="E23:G24"/>
    </sheetView>
  </sheetViews>
  <sheetFormatPr baseColWidth="10" defaultRowHeight="15" x14ac:dyDescent="0.25"/>
  <cols>
    <col min="1" max="1" width="42" customWidth="1"/>
    <col min="2" max="2" width="15" customWidth="1"/>
  </cols>
  <sheetData>
    <row r="8" spans="1:9" x14ac:dyDescent="0.25">
      <c r="A8" s="497" t="s">
        <v>69</v>
      </c>
      <c r="B8" s="497"/>
      <c r="C8" s="497"/>
      <c r="D8" s="497"/>
      <c r="E8" s="497"/>
      <c r="F8" s="497"/>
      <c r="G8" s="497"/>
      <c r="H8" s="497"/>
      <c r="I8" s="494" t="s">
        <v>156</v>
      </c>
    </row>
    <row r="9" spans="1:9" x14ac:dyDescent="0.25">
      <c r="A9" s="497"/>
      <c r="B9" s="497"/>
      <c r="C9" s="497"/>
      <c r="D9" s="497"/>
      <c r="E9" s="497"/>
      <c r="F9" s="497"/>
      <c r="G9" s="497"/>
      <c r="H9" s="497"/>
      <c r="I9" s="494"/>
    </row>
    <row r="10" spans="1:9" x14ac:dyDescent="0.25">
      <c r="A10" s="497"/>
      <c r="B10" s="497"/>
      <c r="C10" s="497"/>
      <c r="D10" s="497"/>
      <c r="E10" s="497"/>
      <c r="F10" s="497"/>
      <c r="G10" s="497"/>
      <c r="H10" s="497"/>
      <c r="I10" s="494"/>
    </row>
    <row r="11" spans="1:9" x14ac:dyDescent="0.25">
      <c r="I11" s="494"/>
    </row>
    <row r="12" spans="1:9" ht="21" x14ac:dyDescent="0.35">
      <c r="A12" s="60" t="s">
        <v>76</v>
      </c>
      <c r="B12" s="60" t="s">
        <v>75</v>
      </c>
      <c r="C12" s="498" t="s">
        <v>74</v>
      </c>
      <c r="D12" s="499"/>
      <c r="E12" s="498" t="s">
        <v>73</v>
      </c>
      <c r="F12" s="499"/>
      <c r="G12" s="498" t="s">
        <v>72</v>
      </c>
      <c r="H12" s="499"/>
      <c r="I12" s="494"/>
    </row>
    <row r="13" spans="1:9" ht="15.75" x14ac:dyDescent="0.25">
      <c r="A13" s="500" t="s">
        <v>77</v>
      </c>
      <c r="B13" s="501"/>
      <c r="C13" s="501"/>
      <c r="D13" s="501"/>
      <c r="E13" s="501"/>
      <c r="F13" s="501"/>
      <c r="G13" s="501"/>
      <c r="H13" s="502"/>
      <c r="I13" s="494"/>
    </row>
    <row r="14" spans="1:9" x14ac:dyDescent="0.25">
      <c r="A14" s="52"/>
      <c r="B14" s="53"/>
      <c r="C14" s="54" t="s">
        <v>71</v>
      </c>
      <c r="D14" s="54" t="s">
        <v>70</v>
      </c>
      <c r="E14" s="54" t="s">
        <v>71</v>
      </c>
      <c r="F14" s="54" t="s">
        <v>70</v>
      </c>
      <c r="G14" s="54" t="s">
        <v>71</v>
      </c>
      <c r="H14" s="54" t="s">
        <v>70</v>
      </c>
      <c r="I14" s="494"/>
    </row>
    <row r="15" spans="1:9" x14ac:dyDescent="0.25">
      <c r="A15" s="51" t="s">
        <v>78</v>
      </c>
      <c r="B15" s="55"/>
      <c r="C15" s="55"/>
      <c r="D15" s="55"/>
      <c r="E15" s="55">
        <v>12</v>
      </c>
      <c r="F15" s="55">
        <v>16</v>
      </c>
      <c r="G15" s="55">
        <v>16</v>
      </c>
      <c r="H15" s="55">
        <v>20</v>
      </c>
      <c r="I15" s="494"/>
    </row>
    <row r="16" spans="1:9" x14ac:dyDescent="0.25">
      <c r="A16" s="51" t="s">
        <v>79</v>
      </c>
      <c r="B16" s="55"/>
      <c r="C16" s="55">
        <v>8</v>
      </c>
      <c r="D16" s="55">
        <v>10</v>
      </c>
      <c r="E16" s="55">
        <v>10</v>
      </c>
      <c r="F16" s="55">
        <v>12</v>
      </c>
      <c r="G16" s="55">
        <v>12</v>
      </c>
      <c r="H16" s="55">
        <v>14</v>
      </c>
      <c r="I16" s="494"/>
    </row>
    <row r="17" spans="1:9" ht="30" x14ac:dyDescent="0.25">
      <c r="A17" s="56" t="s">
        <v>100</v>
      </c>
      <c r="B17" s="55">
        <v>14</v>
      </c>
      <c r="C17" s="55"/>
      <c r="D17" s="55"/>
      <c r="E17" s="55">
        <v>7</v>
      </c>
      <c r="F17" s="55">
        <v>9</v>
      </c>
      <c r="G17" s="55">
        <v>9</v>
      </c>
      <c r="H17" s="55">
        <v>11</v>
      </c>
      <c r="I17" s="494"/>
    </row>
    <row r="18" spans="1:9" x14ac:dyDescent="0.25">
      <c r="A18" s="56"/>
      <c r="B18" s="55"/>
      <c r="C18" s="55"/>
      <c r="D18" s="55"/>
      <c r="E18" s="55"/>
      <c r="F18" s="55"/>
      <c r="G18" s="55"/>
      <c r="H18" s="55"/>
      <c r="I18" s="494"/>
    </row>
    <row r="19" spans="1:9" ht="15.75" x14ac:dyDescent="0.25">
      <c r="A19" s="503" t="s">
        <v>80</v>
      </c>
      <c r="B19" s="504"/>
      <c r="C19" s="504"/>
      <c r="D19" s="504"/>
      <c r="E19" s="504"/>
      <c r="F19" s="504"/>
      <c r="G19" s="504"/>
      <c r="H19" s="505"/>
      <c r="I19" s="494"/>
    </row>
    <row r="20" spans="1:9" x14ac:dyDescent="0.25">
      <c r="A20" s="51" t="s">
        <v>51</v>
      </c>
      <c r="B20" s="10">
        <v>33</v>
      </c>
      <c r="C20" s="55">
        <v>10</v>
      </c>
      <c r="D20" s="55">
        <v>12</v>
      </c>
      <c r="E20" s="55">
        <v>12</v>
      </c>
      <c r="F20" s="55">
        <v>14</v>
      </c>
      <c r="G20" s="55">
        <v>14</v>
      </c>
      <c r="H20" s="55">
        <v>16</v>
      </c>
      <c r="I20" s="494"/>
    </row>
    <row r="21" spans="1:9" x14ac:dyDescent="0.25">
      <c r="A21" s="57" t="s">
        <v>50</v>
      </c>
      <c r="B21" s="55">
        <v>24</v>
      </c>
      <c r="C21" s="55">
        <v>8</v>
      </c>
      <c r="D21" s="55">
        <v>10</v>
      </c>
      <c r="E21" s="55">
        <v>10</v>
      </c>
      <c r="F21" s="55">
        <v>12</v>
      </c>
      <c r="G21" s="55">
        <v>12</v>
      </c>
      <c r="H21" s="55">
        <v>14</v>
      </c>
      <c r="I21" s="494"/>
    </row>
    <row r="22" spans="1:9" x14ac:dyDescent="0.25">
      <c r="A22" s="51" t="s">
        <v>52</v>
      </c>
      <c r="B22" s="55">
        <v>34</v>
      </c>
      <c r="C22" s="55">
        <v>6</v>
      </c>
      <c r="D22" s="55">
        <v>8</v>
      </c>
      <c r="E22" s="55">
        <v>8</v>
      </c>
      <c r="F22" s="55">
        <v>10</v>
      </c>
      <c r="G22" s="55">
        <v>10</v>
      </c>
      <c r="H22" s="55">
        <v>12</v>
      </c>
      <c r="I22" s="494"/>
    </row>
    <row r="23" spans="1:9" x14ac:dyDescent="0.25">
      <c r="A23" s="51" t="s">
        <v>96</v>
      </c>
      <c r="B23" s="55">
        <v>99</v>
      </c>
      <c r="C23" s="55">
        <v>6</v>
      </c>
      <c r="D23" s="55">
        <v>8</v>
      </c>
      <c r="E23" s="55">
        <v>8</v>
      </c>
      <c r="F23" s="55">
        <v>10</v>
      </c>
      <c r="G23" s="55">
        <v>9</v>
      </c>
      <c r="H23" s="55">
        <v>11</v>
      </c>
      <c r="I23" s="494"/>
    </row>
    <row r="24" spans="1:9" x14ac:dyDescent="0.25">
      <c r="A24" s="51" t="s">
        <v>55</v>
      </c>
      <c r="B24" s="55">
        <v>36</v>
      </c>
      <c r="C24" s="55">
        <v>6</v>
      </c>
      <c r="D24" s="55">
        <v>8</v>
      </c>
      <c r="E24" s="55">
        <v>8</v>
      </c>
      <c r="F24" s="55">
        <v>10</v>
      </c>
      <c r="G24" s="55">
        <v>9</v>
      </c>
      <c r="H24" s="55">
        <v>11</v>
      </c>
      <c r="I24" s="494"/>
    </row>
    <row r="25" spans="1:9" ht="30" x14ac:dyDescent="0.25">
      <c r="A25" s="58" t="s">
        <v>97</v>
      </c>
      <c r="B25" s="10">
        <v>34</v>
      </c>
      <c r="C25" s="55">
        <v>5</v>
      </c>
      <c r="D25" s="55">
        <v>7</v>
      </c>
      <c r="E25" s="55">
        <v>6</v>
      </c>
      <c r="F25" s="55">
        <v>8</v>
      </c>
      <c r="G25" s="55"/>
      <c r="H25" s="55"/>
      <c r="I25" s="494"/>
    </row>
    <row r="26" spans="1:9" x14ac:dyDescent="0.25">
      <c r="A26" s="51" t="s">
        <v>56</v>
      </c>
      <c r="B26" s="10">
        <v>42</v>
      </c>
      <c r="C26" s="55">
        <v>5</v>
      </c>
      <c r="D26" s="55">
        <v>7</v>
      </c>
      <c r="E26" s="55">
        <v>5</v>
      </c>
      <c r="F26" s="55">
        <v>7</v>
      </c>
      <c r="G26" s="55">
        <v>5</v>
      </c>
      <c r="H26" s="55">
        <v>7</v>
      </c>
      <c r="I26" s="494"/>
    </row>
    <row r="27" spans="1:9" x14ac:dyDescent="0.25">
      <c r="A27" s="51" t="s">
        <v>57</v>
      </c>
      <c r="B27" s="10">
        <v>44</v>
      </c>
      <c r="C27" s="55">
        <v>5</v>
      </c>
      <c r="D27" s="55">
        <v>7</v>
      </c>
      <c r="E27" s="55">
        <v>5</v>
      </c>
      <c r="F27" s="55">
        <v>7</v>
      </c>
      <c r="G27" s="55">
        <v>5</v>
      </c>
      <c r="H27" s="55">
        <v>7</v>
      </c>
      <c r="I27" s="494"/>
    </row>
    <row r="28" spans="1:9" x14ac:dyDescent="0.25">
      <c r="A28" s="51" t="s">
        <v>49</v>
      </c>
      <c r="B28" s="10">
        <v>23</v>
      </c>
      <c r="C28" s="55">
        <v>4</v>
      </c>
      <c r="D28" s="55">
        <v>6</v>
      </c>
      <c r="E28" s="55">
        <v>4</v>
      </c>
      <c r="F28" s="55">
        <v>6</v>
      </c>
      <c r="G28" s="55">
        <v>4</v>
      </c>
      <c r="H28" s="55">
        <v>6</v>
      </c>
      <c r="I28" s="494"/>
    </row>
    <row r="29" spans="1:9" ht="30" x14ac:dyDescent="0.25">
      <c r="A29" s="59" t="s">
        <v>105</v>
      </c>
      <c r="B29" s="10">
        <v>50</v>
      </c>
      <c r="C29" s="55">
        <v>4</v>
      </c>
      <c r="D29" s="55">
        <v>6</v>
      </c>
      <c r="E29" s="55">
        <v>5</v>
      </c>
      <c r="F29" s="55">
        <v>7</v>
      </c>
      <c r="G29" s="55">
        <v>6</v>
      </c>
      <c r="H29" s="55">
        <v>8</v>
      </c>
      <c r="I29" s="494"/>
    </row>
    <row r="30" spans="1:9" x14ac:dyDescent="0.25">
      <c r="A30" s="51" t="s">
        <v>106</v>
      </c>
      <c r="B30" s="10">
        <v>53</v>
      </c>
      <c r="C30" s="55">
        <v>4</v>
      </c>
      <c r="D30" s="55">
        <v>6</v>
      </c>
      <c r="E30" s="55">
        <v>5</v>
      </c>
      <c r="F30" s="55">
        <v>7</v>
      </c>
      <c r="G30" s="55">
        <v>6</v>
      </c>
      <c r="H30" s="55">
        <v>8</v>
      </c>
      <c r="I30" s="494"/>
    </row>
    <row r="31" spans="1:9" ht="15" customHeight="1" x14ac:dyDescent="0.25">
      <c r="A31" s="495" t="s">
        <v>95</v>
      </c>
      <c r="B31" s="495"/>
      <c r="C31" s="495"/>
      <c r="D31" s="495"/>
      <c r="E31" s="495"/>
      <c r="F31" s="495"/>
      <c r="G31" s="495"/>
      <c r="H31" s="495"/>
      <c r="I31" s="494"/>
    </row>
    <row r="32" spans="1:9" x14ac:dyDescent="0.25">
      <c r="A32" s="496"/>
      <c r="B32" s="496"/>
      <c r="C32" s="496"/>
      <c r="D32" s="496"/>
      <c r="E32" s="496"/>
      <c r="F32" s="496"/>
      <c r="G32" s="496"/>
      <c r="H32" s="496"/>
      <c r="I32" s="494"/>
    </row>
    <row r="33" spans="1:9" x14ac:dyDescent="0.25">
      <c r="A33" s="496"/>
      <c r="B33" s="496"/>
      <c r="C33" s="496"/>
      <c r="D33" s="496"/>
      <c r="E33" s="496"/>
      <c r="F33" s="496"/>
      <c r="G33" s="496"/>
      <c r="H33" s="496"/>
      <c r="I33" s="494"/>
    </row>
    <row r="35" spans="1:9" x14ac:dyDescent="0.25">
      <c r="A35" t="s">
        <v>61</v>
      </c>
      <c r="B35" s="68" t="s">
        <v>113</v>
      </c>
    </row>
  </sheetData>
  <mergeCells count="8">
    <mergeCell ref="I8:I33"/>
    <mergeCell ref="A31:H33"/>
    <mergeCell ref="A8:H10"/>
    <mergeCell ref="G12:H12"/>
    <mergeCell ref="E12:F12"/>
    <mergeCell ref="C12:D12"/>
    <mergeCell ref="A13:H13"/>
    <mergeCell ref="A19:H19"/>
  </mergeCells>
  <hyperlinks>
    <hyperlink ref="I8:I33" location="'Tableau EHDAA caté dist'!A1" display="Retour au tableau EHDAA"/>
  </hyperlink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autoPageBreaks="0" fitToPage="1"/>
  </sheetPr>
  <dimension ref="A1:R65"/>
  <sheetViews>
    <sheetView showGridLines="0" showRowColHeaders="0" workbookViewId="0">
      <selection activeCell="D1" sqref="D1"/>
    </sheetView>
  </sheetViews>
  <sheetFormatPr baseColWidth="10" defaultRowHeight="15" x14ac:dyDescent="0.25"/>
  <cols>
    <col min="1" max="1" width="67.5703125" customWidth="1"/>
    <col min="4" max="4" width="68.5703125" customWidth="1"/>
  </cols>
  <sheetData>
    <row r="1" spans="1:5" s="193" customFormat="1" x14ac:dyDescent="0.25"/>
    <row r="2" spans="1:5" x14ac:dyDescent="0.25">
      <c r="D2" s="199" t="s">
        <v>245</v>
      </c>
    </row>
    <row r="3" spans="1:5" x14ac:dyDescent="0.25">
      <c r="A3" t="s">
        <v>86</v>
      </c>
      <c r="D3" s="63" t="s">
        <v>109</v>
      </c>
    </row>
    <row r="4" spans="1:5" x14ac:dyDescent="0.25">
      <c r="A4" t="s">
        <v>87</v>
      </c>
      <c r="D4" s="38" t="s">
        <v>108</v>
      </c>
    </row>
    <row r="5" spans="1:5" x14ac:dyDescent="0.25">
      <c r="A5" t="s">
        <v>157</v>
      </c>
      <c r="D5" s="38" t="s">
        <v>109</v>
      </c>
    </row>
    <row r="6" spans="1:5" x14ac:dyDescent="0.25">
      <c r="D6" s="38" t="s">
        <v>110</v>
      </c>
    </row>
    <row r="7" spans="1:5" x14ac:dyDescent="0.25">
      <c r="D7" s="38" t="s">
        <v>111</v>
      </c>
    </row>
    <row r="9" spans="1:5" x14ac:dyDescent="0.25">
      <c r="A9" t="s">
        <v>104</v>
      </c>
    </row>
    <row r="10" spans="1:5" x14ac:dyDescent="0.25">
      <c r="D10" s="42" t="s">
        <v>127</v>
      </c>
      <c r="E10" s="44">
        <v>2</v>
      </c>
    </row>
    <row r="11" spans="1:5" x14ac:dyDescent="0.25">
      <c r="A11" s="51" t="s">
        <v>78</v>
      </c>
      <c r="B11" s="55"/>
      <c r="D11" s="42" t="s">
        <v>128</v>
      </c>
      <c r="E11" s="44">
        <v>12</v>
      </c>
    </row>
    <row r="12" spans="1:5" ht="25.5" x14ac:dyDescent="0.25">
      <c r="A12" s="51" t="s">
        <v>79</v>
      </c>
      <c r="B12" s="55"/>
      <c r="D12" s="42" t="s">
        <v>129</v>
      </c>
      <c r="E12" s="30">
        <v>13</v>
      </c>
    </row>
    <row r="13" spans="1:5" ht="25.5" x14ac:dyDescent="0.25">
      <c r="A13" s="64" t="s">
        <v>100</v>
      </c>
      <c r="B13" s="55" t="s">
        <v>82</v>
      </c>
      <c r="D13" s="42" t="s">
        <v>130</v>
      </c>
      <c r="E13" s="30">
        <v>14</v>
      </c>
    </row>
    <row r="14" spans="1:5" x14ac:dyDescent="0.25">
      <c r="A14" s="51" t="s">
        <v>51</v>
      </c>
      <c r="D14" s="42" t="s">
        <v>131</v>
      </c>
      <c r="E14" s="44">
        <v>21</v>
      </c>
    </row>
    <row r="15" spans="1:5" x14ac:dyDescent="0.25">
      <c r="A15" s="57" t="s">
        <v>50</v>
      </c>
      <c r="D15" s="42" t="s">
        <v>132</v>
      </c>
      <c r="E15" s="44">
        <v>23</v>
      </c>
    </row>
    <row r="16" spans="1:5" x14ac:dyDescent="0.25">
      <c r="A16" s="51" t="s">
        <v>52</v>
      </c>
      <c r="D16" s="42" t="s">
        <v>133</v>
      </c>
      <c r="E16" s="30">
        <v>24</v>
      </c>
    </row>
    <row r="17" spans="1:5" x14ac:dyDescent="0.25">
      <c r="A17" s="51" t="s">
        <v>96</v>
      </c>
      <c r="D17" s="42" t="s">
        <v>134</v>
      </c>
      <c r="E17" s="44">
        <v>33</v>
      </c>
    </row>
    <row r="18" spans="1:5" ht="30" x14ac:dyDescent="0.25">
      <c r="A18" s="58" t="s">
        <v>97</v>
      </c>
      <c r="D18" s="42" t="s">
        <v>135</v>
      </c>
      <c r="E18" s="44">
        <v>34</v>
      </c>
    </row>
    <row r="19" spans="1:5" ht="25.5" x14ac:dyDescent="0.25">
      <c r="A19" s="51" t="s">
        <v>81</v>
      </c>
      <c r="D19" s="42" t="s">
        <v>136</v>
      </c>
      <c r="E19" s="30" t="s">
        <v>54</v>
      </c>
    </row>
    <row r="20" spans="1:5" x14ac:dyDescent="0.25">
      <c r="A20" s="51" t="s">
        <v>49</v>
      </c>
      <c r="D20" s="42" t="s">
        <v>137</v>
      </c>
      <c r="E20" s="44">
        <v>36</v>
      </c>
    </row>
    <row r="21" spans="1:5" ht="30" x14ac:dyDescent="0.25">
      <c r="A21" s="59" t="s">
        <v>98</v>
      </c>
      <c r="D21" s="42" t="s">
        <v>138</v>
      </c>
      <c r="E21" s="44">
        <v>42</v>
      </c>
    </row>
    <row r="22" spans="1:5" x14ac:dyDescent="0.25">
      <c r="D22" s="42" t="s">
        <v>139</v>
      </c>
      <c r="E22" s="44">
        <v>44</v>
      </c>
    </row>
    <row r="23" spans="1:5" x14ac:dyDescent="0.25">
      <c r="A23" s="81"/>
      <c r="D23" s="42" t="s">
        <v>140</v>
      </c>
      <c r="E23" s="44">
        <v>50</v>
      </c>
    </row>
    <row r="24" spans="1:5" x14ac:dyDescent="0.25">
      <c r="A24" s="82" t="s">
        <v>74</v>
      </c>
      <c r="D24" s="42" t="s">
        <v>141</v>
      </c>
      <c r="E24" s="44">
        <v>53</v>
      </c>
    </row>
    <row r="25" spans="1:5" x14ac:dyDescent="0.25">
      <c r="A25" s="82" t="s">
        <v>73</v>
      </c>
      <c r="D25" s="42" t="s">
        <v>142</v>
      </c>
      <c r="E25" s="44">
        <v>99</v>
      </c>
    </row>
    <row r="26" spans="1:5" x14ac:dyDescent="0.25">
      <c r="A26" s="83" t="s">
        <v>72</v>
      </c>
      <c r="D26" s="113" t="s">
        <v>172</v>
      </c>
    </row>
    <row r="28" spans="1:5" x14ac:dyDescent="0.25">
      <c r="D28" s="24" t="s">
        <v>84</v>
      </c>
    </row>
    <row r="29" spans="1:5" x14ac:dyDescent="0.25">
      <c r="A29" s="74">
        <v>1</v>
      </c>
      <c r="B29" s="75">
        <v>1</v>
      </c>
      <c r="D29" s="24" t="s">
        <v>63</v>
      </c>
    </row>
    <row r="30" spans="1:5" x14ac:dyDescent="0.25">
      <c r="A30" s="76">
        <v>2</v>
      </c>
      <c r="B30" s="77">
        <v>2.25</v>
      </c>
      <c r="D30" s="24" t="s">
        <v>64</v>
      </c>
    </row>
    <row r="31" spans="1:5" x14ac:dyDescent="0.25">
      <c r="A31" s="76">
        <v>3</v>
      </c>
      <c r="B31" s="77">
        <v>3.75</v>
      </c>
      <c r="D31" s="46" t="s">
        <v>65</v>
      </c>
    </row>
    <row r="32" spans="1:5" x14ac:dyDescent="0.25">
      <c r="A32" s="76">
        <v>4</v>
      </c>
      <c r="B32" s="77">
        <v>5.25</v>
      </c>
    </row>
    <row r="33" spans="1:17" x14ac:dyDescent="0.25">
      <c r="A33" s="76">
        <v>5</v>
      </c>
      <c r="B33" s="77">
        <v>6.75</v>
      </c>
    </row>
    <row r="34" spans="1:17" x14ac:dyDescent="0.25">
      <c r="A34" s="76">
        <v>6</v>
      </c>
      <c r="B34" s="77">
        <f>B33+1.5</f>
        <v>8.25</v>
      </c>
    </row>
    <row r="35" spans="1:17" x14ac:dyDescent="0.25">
      <c r="A35" s="76">
        <v>7</v>
      </c>
      <c r="B35" s="77">
        <f t="shared" ref="B35:B38" si="0">B34+1.5</f>
        <v>9.75</v>
      </c>
    </row>
    <row r="36" spans="1:17" x14ac:dyDescent="0.25">
      <c r="A36" s="76">
        <v>8</v>
      </c>
      <c r="B36" s="77">
        <f t="shared" si="0"/>
        <v>11.25</v>
      </c>
    </row>
    <row r="37" spans="1:17" x14ac:dyDescent="0.25">
      <c r="A37" s="76">
        <v>9</v>
      </c>
      <c r="B37" s="77">
        <f t="shared" si="0"/>
        <v>12.75</v>
      </c>
    </row>
    <row r="38" spans="1:17" x14ac:dyDescent="0.25">
      <c r="A38" s="78">
        <v>10</v>
      </c>
      <c r="B38" s="70">
        <f t="shared" si="0"/>
        <v>14.25</v>
      </c>
    </row>
    <row r="41" spans="1:17" ht="15.75" thickBot="1" x14ac:dyDescent="0.3"/>
    <row r="42" spans="1:17" s="121" customFormat="1" ht="15" customHeight="1" x14ac:dyDescent="0.25">
      <c r="A42" s="117" t="s">
        <v>173</v>
      </c>
      <c r="B42" s="118">
        <f>K37</f>
        <v>0</v>
      </c>
      <c r="C42" s="119">
        <f>SUM(D46:P46)</f>
        <v>0</v>
      </c>
      <c r="D42" s="120">
        <f>B42</f>
        <v>0</v>
      </c>
      <c r="E42" s="120">
        <f t="shared" ref="E42:P42" si="1">D42-1</f>
        <v>-1</v>
      </c>
      <c r="F42" s="120">
        <f t="shared" si="1"/>
        <v>-2</v>
      </c>
      <c r="G42" s="120">
        <f t="shared" si="1"/>
        <v>-3</v>
      </c>
      <c r="H42" s="120">
        <f t="shared" si="1"/>
        <v>-4</v>
      </c>
      <c r="I42" s="120">
        <f t="shared" si="1"/>
        <v>-5</v>
      </c>
      <c r="J42" s="120">
        <f t="shared" si="1"/>
        <v>-6</v>
      </c>
      <c r="K42" s="120">
        <f t="shared" si="1"/>
        <v>-7</v>
      </c>
      <c r="L42" s="120">
        <f t="shared" si="1"/>
        <v>-8</v>
      </c>
      <c r="M42" s="120">
        <f t="shared" si="1"/>
        <v>-9</v>
      </c>
      <c r="N42" s="120">
        <f t="shared" si="1"/>
        <v>-10</v>
      </c>
      <c r="O42" s="120">
        <f t="shared" si="1"/>
        <v>-11</v>
      </c>
      <c r="P42" s="120">
        <f t="shared" si="1"/>
        <v>-12</v>
      </c>
    </row>
    <row r="43" spans="1:17" s="124" customFormat="1" ht="15" customHeight="1" x14ac:dyDescent="0.3">
      <c r="A43" s="506" t="s">
        <v>180</v>
      </c>
      <c r="B43" s="507"/>
      <c r="C43" s="122">
        <f>SUM(C44:C46)</f>
        <v>82</v>
      </c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</row>
    <row r="44" spans="1:17" s="124" customFormat="1" x14ac:dyDescent="0.25">
      <c r="A44" s="125" t="s">
        <v>174</v>
      </c>
      <c r="B44" s="126">
        <v>0</v>
      </c>
      <c r="C44" s="122">
        <f>B44*0.9</f>
        <v>0</v>
      </c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</row>
    <row r="45" spans="1:17" s="124" customFormat="1" x14ac:dyDescent="0.25">
      <c r="A45" s="127" t="s">
        <v>175</v>
      </c>
      <c r="B45" s="128">
        <v>0</v>
      </c>
      <c r="C45" s="122">
        <f>B45/2</f>
        <v>0</v>
      </c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</row>
    <row r="46" spans="1:17" s="124" customFormat="1" x14ac:dyDescent="0.25">
      <c r="A46" s="127" t="s">
        <v>176</v>
      </c>
      <c r="B46" s="128">
        <v>82</v>
      </c>
      <c r="C46" s="122">
        <f>B46</f>
        <v>82</v>
      </c>
      <c r="D46" s="123">
        <f>IF(D42&gt;0,1,0)</f>
        <v>0</v>
      </c>
      <c r="E46" s="123">
        <f>IF(E42&gt;0,1.25,0)</f>
        <v>0</v>
      </c>
      <c r="F46" s="123">
        <f>IF(F42&gt;0,1.5,0)</f>
        <v>0</v>
      </c>
      <c r="G46" s="123">
        <f t="shared" ref="G46:P46" si="2">IF(G42&gt;0,1.5,0)</f>
        <v>0</v>
      </c>
      <c r="H46" s="123">
        <f t="shared" si="2"/>
        <v>0</v>
      </c>
      <c r="I46" s="123">
        <f t="shared" si="2"/>
        <v>0</v>
      </c>
      <c r="J46" s="123">
        <f t="shared" si="2"/>
        <v>0</v>
      </c>
      <c r="K46" s="123">
        <f t="shared" si="2"/>
        <v>0</v>
      </c>
      <c r="L46" s="123">
        <f t="shared" si="2"/>
        <v>0</v>
      </c>
      <c r="M46" s="123">
        <f t="shared" si="2"/>
        <v>0</v>
      </c>
      <c r="N46" s="123">
        <f t="shared" si="2"/>
        <v>0</v>
      </c>
      <c r="O46" s="123">
        <f t="shared" si="2"/>
        <v>0</v>
      </c>
      <c r="P46" s="123">
        <f t="shared" si="2"/>
        <v>0</v>
      </c>
    </row>
    <row r="47" spans="1:17" s="124" customFormat="1" x14ac:dyDescent="0.25">
      <c r="A47" s="129" t="s">
        <v>177</v>
      </c>
      <c r="B47" s="126">
        <f>C23</f>
        <v>0</v>
      </c>
      <c r="C47" s="122">
        <f>B47</f>
        <v>0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</row>
    <row r="48" spans="1:17" s="124" customFormat="1" x14ac:dyDescent="0.25">
      <c r="A48" s="130" t="s">
        <v>178</v>
      </c>
      <c r="B48" s="131"/>
      <c r="C48" s="131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</row>
    <row r="49" spans="1:18" s="124" customFormat="1" x14ac:dyDescent="0.25">
      <c r="A49" s="130"/>
      <c r="B49" s="131"/>
      <c r="C49" s="131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</row>
    <row r="50" spans="1:18" s="124" customFormat="1" x14ac:dyDescent="0.25">
      <c r="A50" s="130" t="str">
        <f>CONCATENATE("C = 27 x ",C42," x ",C43," x 1,20 / ",C47," = ")</f>
        <v xml:space="preserve">C = 27 x 0 x 82 x 1,20 / 0 = </v>
      </c>
      <c r="B50" s="133" t="e">
        <f>27*C42*C43*1.2/C47</f>
        <v>#DIV/0!</v>
      </c>
      <c r="C50" s="122" t="s">
        <v>179</v>
      </c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</row>
    <row r="51" spans="1:18" s="124" customFormat="1" x14ac:dyDescent="0.25">
      <c r="A51" s="134"/>
      <c r="B51" s="131"/>
      <c r="C51" s="131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</row>
    <row r="52" spans="1:18" s="135" customFormat="1" ht="15.75" thickBot="1" x14ac:dyDescent="0.3">
      <c r="A52" s="453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</row>
    <row r="55" spans="1:18" x14ac:dyDescent="0.25">
      <c r="A55" t="s">
        <v>183</v>
      </c>
    </row>
    <row r="56" spans="1:18" x14ac:dyDescent="0.25">
      <c r="A56" t="s">
        <v>185</v>
      </c>
    </row>
    <row r="57" spans="1:18" x14ac:dyDescent="0.25">
      <c r="A57" t="s">
        <v>186</v>
      </c>
    </row>
    <row r="58" spans="1:18" x14ac:dyDescent="0.25">
      <c r="A58" t="s">
        <v>187</v>
      </c>
    </row>
    <row r="59" spans="1:18" x14ac:dyDescent="0.25">
      <c r="A59" t="s">
        <v>188</v>
      </c>
    </row>
    <row r="60" spans="1:18" x14ac:dyDescent="0.25">
      <c r="A60" t="s">
        <v>189</v>
      </c>
    </row>
    <row r="61" spans="1:18" x14ac:dyDescent="0.25">
      <c r="A61" t="s">
        <v>190</v>
      </c>
    </row>
    <row r="62" spans="1:18" x14ac:dyDescent="0.25">
      <c r="A62" t="s">
        <v>184</v>
      </c>
    </row>
    <row r="63" spans="1:18" x14ac:dyDescent="0.25">
      <c r="A63" t="s">
        <v>191</v>
      </c>
    </row>
    <row r="64" spans="1:18" x14ac:dyDescent="0.25">
      <c r="A64" t="s">
        <v>192</v>
      </c>
    </row>
    <row r="65" spans="1:1" x14ac:dyDescent="0.25">
      <c r="A65" t="s">
        <v>193</v>
      </c>
    </row>
  </sheetData>
  <mergeCells count="2">
    <mergeCell ref="A43:B43"/>
    <mergeCell ref="A52:R52"/>
  </mergeCells>
  <pageMargins left="0.70866141732283472" right="0.70866141732283472" top="0.74803149606299213" bottom="0.74803149606299213" header="0.31496062992125984" footer="0.31496062992125984"/>
  <pageSetup scale="2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autoPageBreaks="0" fitToPage="1"/>
  </sheetPr>
  <dimension ref="A1:P34"/>
  <sheetViews>
    <sheetView showGridLines="0" showRowColHeaders="0" tabSelected="1" workbookViewId="0">
      <selection sqref="A1:P3"/>
    </sheetView>
  </sheetViews>
  <sheetFormatPr baseColWidth="10" defaultColWidth="11.42578125" defaultRowHeight="15" x14ac:dyDescent="0.25"/>
  <cols>
    <col min="1" max="16384" width="11.42578125" style="80"/>
  </cols>
  <sheetData>
    <row r="1" spans="1:16" ht="15" customHeight="1" x14ac:dyDescent="0.25">
      <c r="A1" s="512" t="s">
        <v>246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</row>
    <row r="2" spans="1:16" ht="15" customHeight="1" x14ac:dyDescent="0.25">
      <c r="A2" s="513"/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</row>
    <row r="3" spans="1:16" ht="15" customHeight="1" x14ac:dyDescent="0.25">
      <c r="A3" s="513"/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</row>
    <row r="5" spans="1:16" ht="36" x14ac:dyDescent="0.55000000000000004">
      <c r="B5" s="510" t="s">
        <v>114</v>
      </c>
      <c r="C5" s="510"/>
      <c r="D5" s="510"/>
      <c r="F5" s="510" t="s">
        <v>123</v>
      </c>
      <c r="G5" s="510"/>
      <c r="H5" s="510"/>
      <c r="J5" s="514" t="s">
        <v>145</v>
      </c>
      <c r="K5" s="514"/>
      <c r="L5" s="514"/>
      <c r="N5" s="510" t="s">
        <v>240</v>
      </c>
      <c r="O5" s="510"/>
      <c r="P5" s="510"/>
    </row>
    <row r="7" spans="1:16" ht="15" customHeight="1" x14ac:dyDescent="0.25">
      <c r="B7" s="508" t="s">
        <v>153</v>
      </c>
      <c r="C7" s="508"/>
      <c r="D7" s="508"/>
      <c r="F7" s="508" t="s">
        <v>238</v>
      </c>
      <c r="G7" s="508"/>
      <c r="H7" s="508"/>
      <c r="J7" s="508" t="s">
        <v>146</v>
      </c>
      <c r="K7" s="508"/>
      <c r="L7" s="508"/>
      <c r="N7" s="528" t="s">
        <v>241</v>
      </c>
      <c r="O7" s="528"/>
      <c r="P7" s="528"/>
    </row>
    <row r="8" spans="1:16" x14ac:dyDescent="0.25">
      <c r="B8" s="508"/>
      <c r="C8" s="508"/>
      <c r="D8" s="508"/>
      <c r="F8" s="508"/>
      <c r="G8" s="508"/>
      <c r="H8" s="508"/>
      <c r="J8" s="508"/>
      <c r="K8" s="508"/>
      <c r="L8" s="508"/>
      <c r="N8" s="528"/>
      <c r="O8" s="528"/>
      <c r="P8" s="528"/>
    </row>
    <row r="10" spans="1:16" ht="15" customHeight="1" x14ac:dyDescent="0.25">
      <c r="B10" s="508" t="s">
        <v>152</v>
      </c>
      <c r="C10" s="508"/>
      <c r="D10" s="508"/>
      <c r="F10" s="509" t="s">
        <v>232</v>
      </c>
      <c r="G10" s="509"/>
      <c r="H10" s="509"/>
      <c r="J10" s="508" t="s">
        <v>215</v>
      </c>
      <c r="K10" s="508"/>
      <c r="L10" s="508"/>
      <c r="N10" s="529" t="s">
        <v>249</v>
      </c>
      <c r="O10" s="529"/>
      <c r="P10" s="529"/>
    </row>
    <row r="11" spans="1:16" x14ac:dyDescent="0.25">
      <c r="B11" s="508"/>
      <c r="C11" s="508"/>
      <c r="D11" s="508"/>
      <c r="F11" s="509"/>
      <c r="G11" s="509"/>
      <c r="H11" s="509"/>
      <c r="J11" s="508"/>
      <c r="K11" s="508"/>
      <c r="L11" s="508"/>
      <c r="N11" s="529"/>
      <c r="O11" s="529"/>
      <c r="P11" s="529"/>
    </row>
    <row r="13" spans="1:16" ht="15" customHeight="1" x14ac:dyDescent="0.25">
      <c r="B13" s="508" t="s">
        <v>154</v>
      </c>
      <c r="C13" s="508"/>
      <c r="D13" s="508"/>
      <c r="F13" s="508" t="s">
        <v>234</v>
      </c>
      <c r="G13" s="508"/>
      <c r="H13" s="508"/>
      <c r="J13" s="508" t="s">
        <v>216</v>
      </c>
      <c r="K13" s="508"/>
      <c r="L13" s="508"/>
      <c r="N13" s="529" t="s">
        <v>242</v>
      </c>
      <c r="O13" s="530"/>
      <c r="P13" s="530"/>
    </row>
    <row r="14" spans="1:16" x14ac:dyDescent="0.25">
      <c r="B14" s="508"/>
      <c r="C14" s="508"/>
      <c r="D14" s="508"/>
      <c r="F14" s="508"/>
      <c r="G14" s="508"/>
      <c r="H14" s="508"/>
      <c r="J14" s="508"/>
      <c r="K14" s="508"/>
      <c r="L14" s="508"/>
      <c r="N14" s="530"/>
      <c r="O14" s="530"/>
      <c r="P14" s="530"/>
    </row>
    <row r="16" spans="1:16" ht="15" customHeight="1" x14ac:dyDescent="0.25">
      <c r="F16" s="508" t="s">
        <v>229</v>
      </c>
      <c r="G16" s="508"/>
      <c r="H16" s="508"/>
    </row>
    <row r="17" spans="2:16" ht="15" customHeight="1" x14ac:dyDescent="0.25">
      <c r="B17" s="511" t="s">
        <v>219</v>
      </c>
      <c r="C17" s="511"/>
      <c r="D17" s="511"/>
      <c r="F17" s="508"/>
      <c r="G17" s="508"/>
      <c r="H17" s="508"/>
      <c r="J17" s="511" t="s">
        <v>222</v>
      </c>
      <c r="K17" s="511"/>
      <c r="L17" s="511"/>
      <c r="M17" s="511"/>
      <c r="N17" s="511"/>
      <c r="O17" s="511"/>
      <c r="P17" s="511"/>
    </row>
    <row r="18" spans="2:16" ht="15" customHeight="1" x14ac:dyDescent="0.25">
      <c r="B18" s="511"/>
      <c r="C18" s="511"/>
      <c r="D18" s="511"/>
      <c r="J18" s="511"/>
      <c r="K18" s="511"/>
      <c r="L18" s="511"/>
      <c r="M18" s="511"/>
      <c r="N18" s="511"/>
      <c r="O18" s="511"/>
      <c r="P18" s="511"/>
    </row>
    <row r="19" spans="2:16" x14ac:dyDescent="0.25">
      <c r="F19" s="509" t="s">
        <v>235</v>
      </c>
      <c r="G19" s="509"/>
      <c r="H19" s="509"/>
    </row>
    <row r="20" spans="2:16" x14ac:dyDescent="0.25">
      <c r="B20" s="528" t="s">
        <v>220</v>
      </c>
      <c r="C20" s="528"/>
      <c r="D20" s="528"/>
      <c r="F20" s="509"/>
      <c r="G20" s="509"/>
      <c r="H20" s="509"/>
      <c r="J20" s="528" t="s">
        <v>223</v>
      </c>
      <c r="K20" s="528"/>
      <c r="L20" s="528"/>
      <c r="N20" s="529" t="s">
        <v>244</v>
      </c>
      <c r="O20" s="529"/>
      <c r="P20" s="529"/>
    </row>
    <row r="21" spans="2:16" x14ac:dyDescent="0.25">
      <c r="B21" s="528"/>
      <c r="C21" s="528"/>
      <c r="D21" s="528"/>
      <c r="J21" s="528"/>
      <c r="K21" s="528"/>
      <c r="L21" s="528"/>
      <c r="N21" s="529"/>
      <c r="O21" s="529"/>
      <c r="P21" s="529"/>
    </row>
    <row r="22" spans="2:16" x14ac:dyDescent="0.25">
      <c r="F22" s="508" t="s">
        <v>236</v>
      </c>
      <c r="G22" s="508"/>
      <c r="H22" s="508"/>
    </row>
    <row r="23" spans="2:16" x14ac:dyDescent="0.25">
      <c r="B23" s="528" t="s">
        <v>221</v>
      </c>
      <c r="C23" s="528"/>
      <c r="D23" s="528"/>
      <c r="E23" s="176"/>
      <c r="F23" s="508"/>
      <c r="G23" s="508"/>
      <c r="H23" s="508"/>
      <c r="J23" s="528" t="s">
        <v>224</v>
      </c>
      <c r="K23" s="528"/>
      <c r="L23" s="528"/>
    </row>
    <row r="24" spans="2:16" x14ac:dyDescent="0.25">
      <c r="B24" s="528"/>
      <c r="C24" s="528"/>
      <c r="D24" s="528"/>
      <c r="E24" s="176"/>
      <c r="J24" s="528"/>
      <c r="K24" s="528"/>
      <c r="L24" s="528"/>
    </row>
    <row r="25" spans="2:16" x14ac:dyDescent="0.25">
      <c r="F25" s="509" t="s">
        <v>210</v>
      </c>
      <c r="G25" s="509"/>
      <c r="H25" s="509"/>
    </row>
    <row r="26" spans="2:16" x14ac:dyDescent="0.25">
      <c r="F26" s="509"/>
      <c r="G26" s="509"/>
      <c r="H26" s="509"/>
      <c r="J26" s="528" t="s">
        <v>225</v>
      </c>
      <c r="K26" s="528"/>
      <c r="L26" s="528"/>
    </row>
    <row r="27" spans="2:16" x14ac:dyDescent="0.25">
      <c r="J27" s="528"/>
      <c r="K27" s="528"/>
      <c r="L27" s="528"/>
    </row>
    <row r="30" spans="2:16" ht="15" customHeight="1" x14ac:dyDescent="0.25">
      <c r="B30" s="456" t="s">
        <v>228</v>
      </c>
      <c r="C30" s="456"/>
      <c r="D30" s="456"/>
      <c r="E30" s="456"/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6"/>
    </row>
    <row r="31" spans="2:16" ht="15" customHeight="1" x14ac:dyDescent="0.25"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</row>
    <row r="32" spans="2:16" ht="15" customHeight="1" x14ac:dyDescent="0.25">
      <c r="B32" s="456"/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</row>
    <row r="33" spans="2:16" ht="15" customHeight="1" x14ac:dyDescent="0.25">
      <c r="B33" s="456"/>
      <c r="C33" s="456"/>
      <c r="D33" s="456"/>
      <c r="E33" s="456"/>
      <c r="F33" s="456"/>
      <c r="G33" s="456"/>
      <c r="H33" s="456"/>
      <c r="I33" s="456"/>
      <c r="J33" s="456"/>
      <c r="K33" s="456"/>
      <c r="L33" s="456"/>
      <c r="M33" s="456"/>
      <c r="N33" s="456"/>
      <c r="O33" s="456"/>
      <c r="P33" s="456"/>
    </row>
    <row r="34" spans="2:16" x14ac:dyDescent="0.25"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</row>
  </sheetData>
  <sheetProtection password="9B11" sheet="1" objects="1" scenarios="1"/>
  <mergeCells count="30">
    <mergeCell ref="N5:P5"/>
    <mergeCell ref="N7:P8"/>
    <mergeCell ref="N10:P11"/>
    <mergeCell ref="N13:P14"/>
    <mergeCell ref="A1:P3"/>
    <mergeCell ref="J5:L5"/>
    <mergeCell ref="J7:L8"/>
    <mergeCell ref="J10:L11"/>
    <mergeCell ref="B23:D24"/>
    <mergeCell ref="J20:L21"/>
    <mergeCell ref="J23:L24"/>
    <mergeCell ref="F7:H8"/>
    <mergeCell ref="J17:P18"/>
    <mergeCell ref="N20:P21"/>
    <mergeCell ref="B30:P33"/>
    <mergeCell ref="F16:H17"/>
    <mergeCell ref="F10:H11"/>
    <mergeCell ref="B10:D11"/>
    <mergeCell ref="F5:H5"/>
    <mergeCell ref="F13:H14"/>
    <mergeCell ref="F22:H23"/>
    <mergeCell ref="B7:D8"/>
    <mergeCell ref="F25:H26"/>
    <mergeCell ref="B5:D5"/>
    <mergeCell ref="J13:L14"/>
    <mergeCell ref="B13:D14"/>
    <mergeCell ref="F19:H20"/>
    <mergeCell ref="J26:L27"/>
    <mergeCell ref="B17:D18"/>
    <mergeCell ref="B20:D21"/>
  </mergeCells>
  <hyperlinks>
    <hyperlink ref="B7:D8" location="'Liste des codes-EHDAA -Présco'!A1" display="Liste des codes au PRÉSCOLAIRE et les facteurs de pondérations"/>
    <hyperlink ref="B10:D11" location="'Liste des codes-EHDAA-Prim'!A1" tooltip="Liste des codes au primaire" display="Liste des codes au PRIMAIRE et les facteurs de pondérations"/>
    <hyperlink ref="F13:H14" location="'Tableau Primaire'!A1" display="Tableau préscolaire et primaire avec intégration EHDAA"/>
    <hyperlink ref="J7:L8" location="'Estim des comp-Présc-prim'!A1" display="Montants par dépassements au primaire et au préscolaire"/>
    <hyperlink ref="B13:D14" location="'FeuiListe des codes-EHDAA-SEC'!A1" tooltip="Liste des codes au primaire" display="Liste des codes au SECONDAIRE et les facteurs de pondérations"/>
    <hyperlink ref="F16:H17" location="'Tableau Secondaire'!A1" display="Tableau secondaire avec intégration EHDAA"/>
    <hyperlink ref="F19:H20" location="'Tableau EHDAA caté dist'!A1" display="Tableau Classe EHDAA primaire"/>
    <hyperlink ref="F25:H26" location="'Tableau Spécialiste Primaire'!A1" display="Tableau Primaire d'un spécialiste"/>
    <hyperlink ref="J10:L11" location="'Estim des comp-Spé 120 minutes'!A1" display="Montants par dépassements au primaire des spéciaslistes 120 minutes"/>
    <hyperlink ref="J13:L14" location="'Estim des compensations-Spéc'!A1" display="Prim.e et au présco temps matière de 90 minutes/semaine ou cycle"/>
    <hyperlink ref="F22:H23" location="'Tableau EHDAA caté dist sec'!A1" display="Tableau classe EHDAA secondaire"/>
    <hyperlink ref="B20:D21" r:id="rId1" display="Article 8-9.00"/>
    <hyperlink ref="B23:D24" r:id="rId2" display="Annexes"/>
    <hyperlink ref="J20:L21" r:id="rId3" display="Dépêche FSE"/>
    <hyperlink ref="J23:L24" r:id="rId4" display="Référentiel - FSE"/>
    <hyperlink ref="J26:L27" r:id="rId5" display="Le comité EHDAA"/>
    <hyperlink ref="F7:H8" location="'Tableau Primaire Classe ord'!A1" display="Tableau préscolaire et primaire classes ordinaires"/>
    <hyperlink ref="F10:H11" location="'Tableau Secondaire élèves rég'!A1" display="Tableau secondaire classes ordinaires"/>
    <hyperlink ref="N7:P8" r:id="rId6" display="Demande à la direction"/>
    <hyperlink ref="N13:P14" r:id="rId7" display="http://www.syndicatchamplain.com/fileadmin/user_upload/syndicats/z26/Relations_de_travail/Des_Patriotes_enseignant/depassements/2015-2016/SE-EHDAA-FRM_ServicesAppui.pdf"/>
    <hyperlink ref="N20:P21" r:id="rId8" display="Mise en place de l'équipe  du plan d'intervention"/>
    <hyperlink ref="N10:P11" r:id="rId9" display="Demande d'intervention d'une équipe de soutien à l'intégration"/>
  </hyperlinks>
  <pageMargins left="0.70866141732283472" right="0.70866141732283472" top="0.74803149606299213" bottom="0.74803149606299213" header="0.31496062992125984" footer="0.31496062992125984"/>
  <pageSetup scale="66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showRowColHeaders="0" showRuler="0" view="pageLayout" zoomScaleNormal="100" workbookViewId="0">
      <selection activeCell="J8" sqref="J8:M9"/>
    </sheetView>
  </sheetViews>
  <sheetFormatPr baseColWidth="10" defaultColWidth="11.42578125" defaultRowHeight="15" x14ac:dyDescent="0.25"/>
  <cols>
    <col min="1" max="16384" width="11.42578125" style="178"/>
  </cols>
  <sheetData>
    <row r="1" spans="1:14" x14ac:dyDescent="0.25">
      <c r="A1" s="218" t="s">
        <v>239</v>
      </c>
      <c r="B1" s="219"/>
      <c r="C1" s="219"/>
      <c r="D1" s="219"/>
      <c r="E1" s="219"/>
      <c r="F1" s="219"/>
      <c r="G1" s="219"/>
      <c r="H1" s="219"/>
    </row>
    <row r="2" spans="1:14" x14ac:dyDescent="0.25">
      <c r="A2" s="219"/>
      <c r="B2" s="219"/>
      <c r="C2" s="219"/>
      <c r="D2" s="219"/>
      <c r="E2" s="219"/>
      <c r="F2" s="219"/>
      <c r="G2" s="219"/>
      <c r="H2" s="219"/>
    </row>
    <row r="3" spans="1:14" x14ac:dyDescent="0.25">
      <c r="A3" s="219"/>
      <c r="B3" s="219"/>
      <c r="C3" s="219"/>
      <c r="D3" s="219"/>
      <c r="E3" s="219"/>
      <c r="F3" s="219"/>
      <c r="G3" s="219"/>
      <c r="H3" s="219"/>
    </row>
    <row r="4" spans="1:14" x14ac:dyDescent="0.25">
      <c r="A4" s="219"/>
      <c r="B4" s="219"/>
      <c r="C4" s="219"/>
      <c r="D4" s="219"/>
      <c r="E4" s="219"/>
      <c r="F4" s="219"/>
      <c r="G4" s="219"/>
      <c r="H4" s="219"/>
    </row>
    <row r="6" spans="1:14" ht="23.25" x14ac:dyDescent="0.35">
      <c r="A6" s="1"/>
      <c r="B6" s="2"/>
      <c r="C6" s="220" t="s">
        <v>0</v>
      </c>
      <c r="D6" s="220"/>
      <c r="E6" s="220"/>
      <c r="F6" s="220"/>
      <c r="G6" s="220"/>
      <c r="H6" s="221"/>
    </row>
    <row r="7" spans="1:14" ht="47.25" customHeight="1" x14ac:dyDescent="0.25">
      <c r="A7" s="222"/>
      <c r="B7" s="222"/>
      <c r="C7" s="223" t="s">
        <v>1</v>
      </c>
      <c r="D7" s="223"/>
      <c r="E7" s="223" t="s">
        <v>2</v>
      </c>
      <c r="F7" s="223"/>
      <c r="G7" s="224" t="s">
        <v>13</v>
      </c>
      <c r="H7" s="224"/>
    </row>
    <row r="8" spans="1:14" x14ac:dyDescent="0.25">
      <c r="A8" s="225" t="s">
        <v>3</v>
      </c>
      <c r="B8" s="225"/>
      <c r="C8" s="226">
        <v>18</v>
      </c>
      <c r="D8" s="226"/>
      <c r="E8" s="226">
        <v>20</v>
      </c>
      <c r="F8" s="226"/>
      <c r="G8" s="226">
        <v>16</v>
      </c>
      <c r="H8" s="226"/>
      <c r="J8" s="227" t="s">
        <v>112</v>
      </c>
      <c r="K8" s="227"/>
      <c r="L8" s="227"/>
      <c r="M8" s="227"/>
    </row>
    <row r="9" spans="1:14" x14ac:dyDescent="0.25">
      <c r="A9" s="225" t="s">
        <v>4</v>
      </c>
      <c r="B9" s="225"/>
      <c r="C9" s="226">
        <v>15</v>
      </c>
      <c r="D9" s="226"/>
      <c r="E9" s="226">
        <v>18</v>
      </c>
      <c r="F9" s="226"/>
      <c r="G9" s="226">
        <v>13</v>
      </c>
      <c r="H9" s="226"/>
      <c r="J9" s="227"/>
      <c r="K9" s="227"/>
      <c r="L9" s="227"/>
      <c r="M9" s="227"/>
    </row>
    <row r="12" spans="1:14" ht="23.25" x14ac:dyDescent="0.35">
      <c r="A12" s="1"/>
      <c r="B12" s="2"/>
      <c r="C12" s="230" t="s">
        <v>5</v>
      </c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</row>
    <row r="13" spans="1:14" ht="45.75" customHeight="1" x14ac:dyDescent="0.25">
      <c r="A13" s="222"/>
      <c r="B13" s="222"/>
      <c r="C13" s="223" t="s">
        <v>6</v>
      </c>
      <c r="D13" s="223"/>
      <c r="E13" s="223" t="s">
        <v>25</v>
      </c>
      <c r="F13" s="223"/>
      <c r="G13" s="224" t="s">
        <v>26</v>
      </c>
      <c r="H13" s="224"/>
      <c r="I13" s="224" t="s">
        <v>27</v>
      </c>
      <c r="J13" s="224"/>
      <c r="K13" s="224" t="s">
        <v>28</v>
      </c>
      <c r="L13" s="224"/>
      <c r="M13" s="231" t="s">
        <v>13</v>
      </c>
      <c r="N13" s="232"/>
    </row>
    <row r="14" spans="1:14" x14ac:dyDescent="0.25">
      <c r="A14" s="225" t="s">
        <v>7</v>
      </c>
      <c r="B14" s="225"/>
      <c r="C14" s="181" t="s">
        <v>8</v>
      </c>
      <c r="D14" s="180" t="s">
        <v>9</v>
      </c>
      <c r="E14" s="181" t="s">
        <v>8</v>
      </c>
      <c r="F14" s="180" t="s">
        <v>9</v>
      </c>
      <c r="G14" s="181" t="s">
        <v>8</v>
      </c>
      <c r="H14" s="180" t="s">
        <v>9</v>
      </c>
      <c r="I14" s="181" t="s">
        <v>8</v>
      </c>
      <c r="J14" s="180" t="s">
        <v>9</v>
      </c>
      <c r="K14" s="181" t="s">
        <v>8</v>
      </c>
      <c r="L14" s="180" t="s">
        <v>9</v>
      </c>
      <c r="M14" s="233"/>
      <c r="N14" s="234"/>
    </row>
    <row r="15" spans="1:14" x14ac:dyDescent="0.25">
      <c r="A15" s="235" t="s">
        <v>3</v>
      </c>
      <c r="B15" s="236"/>
      <c r="C15" s="183">
        <v>20</v>
      </c>
      <c r="D15" s="179">
        <v>22</v>
      </c>
      <c r="E15" s="183">
        <v>20</v>
      </c>
      <c r="F15" s="179">
        <v>24</v>
      </c>
      <c r="G15" s="183">
        <v>20</v>
      </c>
      <c r="H15" s="179">
        <v>26</v>
      </c>
      <c r="I15" s="183">
        <v>20</v>
      </c>
      <c r="J15" s="179">
        <v>26</v>
      </c>
      <c r="K15" s="183">
        <v>20</v>
      </c>
      <c r="L15" s="179">
        <v>26</v>
      </c>
      <c r="M15" s="228">
        <v>17</v>
      </c>
      <c r="N15" s="229"/>
    </row>
    <row r="16" spans="1:14" x14ac:dyDescent="0.25">
      <c r="A16" s="225" t="s">
        <v>4</v>
      </c>
      <c r="B16" s="225"/>
      <c r="C16" s="183">
        <v>18</v>
      </c>
      <c r="D16" s="179">
        <v>20</v>
      </c>
      <c r="E16" s="183">
        <v>18</v>
      </c>
      <c r="F16" s="179">
        <v>22</v>
      </c>
      <c r="G16" s="183">
        <v>18</v>
      </c>
      <c r="H16" s="179">
        <v>24</v>
      </c>
      <c r="I16" s="183">
        <v>18</v>
      </c>
      <c r="J16" s="179">
        <v>24</v>
      </c>
      <c r="K16" s="183">
        <v>18</v>
      </c>
      <c r="L16" s="179">
        <v>24</v>
      </c>
      <c r="M16" s="228">
        <v>14</v>
      </c>
      <c r="N16" s="229"/>
    </row>
    <row r="17" spans="1:14" x14ac:dyDescent="0.25">
      <c r="C17" s="256" t="s">
        <v>126</v>
      </c>
      <c r="D17" s="256"/>
      <c r="E17" s="256"/>
      <c r="F17" s="256"/>
    </row>
    <row r="19" spans="1:14" ht="23.25" x14ac:dyDescent="0.35">
      <c r="A19" s="1"/>
      <c r="B19" s="2"/>
      <c r="C19" s="230" t="s">
        <v>10</v>
      </c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</row>
    <row r="20" spans="1:14" ht="39.75" customHeight="1" x14ac:dyDescent="0.25">
      <c r="A20" s="222"/>
      <c r="B20" s="222"/>
      <c r="C20" s="253" t="s">
        <v>15</v>
      </c>
      <c r="D20" s="253" t="s">
        <v>14</v>
      </c>
      <c r="E20" s="238" t="s">
        <v>11</v>
      </c>
      <c r="F20" s="239"/>
      <c r="G20" s="231" t="s">
        <v>12</v>
      </c>
      <c r="H20" s="232"/>
      <c r="I20" s="231" t="s">
        <v>13</v>
      </c>
      <c r="J20" s="232"/>
      <c r="K20" s="244"/>
      <c r="L20" s="245"/>
      <c r="M20" s="245"/>
      <c r="N20" s="246"/>
    </row>
    <row r="21" spans="1:14" x14ac:dyDescent="0.25">
      <c r="A21" s="225" t="s">
        <v>7</v>
      </c>
      <c r="B21" s="225"/>
      <c r="C21" s="254"/>
      <c r="D21" s="254"/>
      <c r="E21" s="235" t="s">
        <v>14</v>
      </c>
      <c r="F21" s="236"/>
      <c r="G21" s="233"/>
      <c r="H21" s="234"/>
      <c r="I21" s="233"/>
      <c r="J21" s="234"/>
      <c r="K21" s="247"/>
      <c r="L21" s="248"/>
      <c r="M21" s="248"/>
      <c r="N21" s="249"/>
    </row>
    <row r="22" spans="1:14" x14ac:dyDescent="0.25">
      <c r="A22" s="235" t="s">
        <v>3</v>
      </c>
      <c r="B22" s="236"/>
      <c r="C22" s="183">
        <v>30</v>
      </c>
      <c r="D22" s="179">
        <v>32</v>
      </c>
      <c r="E22" s="228">
        <v>23</v>
      </c>
      <c r="F22" s="229"/>
      <c r="G22" s="228">
        <v>20</v>
      </c>
      <c r="H22" s="229"/>
      <c r="I22" s="228">
        <v>17</v>
      </c>
      <c r="J22" s="229"/>
      <c r="K22" s="247"/>
      <c r="L22" s="248"/>
      <c r="M22" s="248"/>
      <c r="N22" s="249"/>
    </row>
    <row r="23" spans="1:14" x14ac:dyDescent="0.25">
      <c r="A23" s="225" t="s">
        <v>4</v>
      </c>
      <c r="B23" s="225"/>
      <c r="C23" s="183">
        <v>28</v>
      </c>
      <c r="D23" s="179">
        <v>30</v>
      </c>
      <c r="E23" s="228">
        <v>20</v>
      </c>
      <c r="F23" s="229"/>
      <c r="G23" s="228">
        <v>18</v>
      </c>
      <c r="H23" s="229"/>
      <c r="I23" s="228">
        <v>14</v>
      </c>
      <c r="J23" s="229"/>
      <c r="K23" s="250"/>
      <c r="L23" s="251"/>
      <c r="M23" s="251"/>
      <c r="N23" s="252"/>
    </row>
    <row r="24" spans="1:14" x14ac:dyDescent="0.25">
      <c r="C24" s="256" t="s">
        <v>155</v>
      </c>
      <c r="D24" s="256"/>
      <c r="E24" s="256"/>
      <c r="F24" s="256"/>
      <c r="G24" s="186"/>
    </row>
    <row r="26" spans="1:14" ht="23.25" x14ac:dyDescent="0.35">
      <c r="A26" s="1"/>
      <c r="B26" s="2"/>
      <c r="C26" s="230" t="s">
        <v>16</v>
      </c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</row>
    <row r="27" spans="1:14" ht="37.5" customHeight="1" x14ac:dyDescent="0.25">
      <c r="A27" s="222"/>
      <c r="B27" s="222"/>
      <c r="C27" s="238" t="s">
        <v>17</v>
      </c>
      <c r="D27" s="239"/>
      <c r="E27" s="240" t="s">
        <v>20</v>
      </c>
      <c r="F27" s="241"/>
      <c r="G27" s="231" t="s">
        <v>21</v>
      </c>
      <c r="H27" s="232"/>
      <c r="I27" s="231" t="s">
        <v>24</v>
      </c>
      <c r="J27" s="232"/>
      <c r="K27" s="244"/>
      <c r="L27" s="245"/>
      <c r="M27" s="245"/>
      <c r="N27" s="246"/>
    </row>
    <row r="28" spans="1:14" ht="36" x14ac:dyDescent="0.25">
      <c r="A28" s="225" t="s">
        <v>7</v>
      </c>
      <c r="B28" s="225"/>
      <c r="C28" s="8" t="s">
        <v>18</v>
      </c>
      <c r="D28" s="9" t="s">
        <v>19</v>
      </c>
      <c r="E28" s="242"/>
      <c r="F28" s="243"/>
      <c r="G28" s="182" t="s">
        <v>23</v>
      </c>
      <c r="H28" s="182" t="s">
        <v>22</v>
      </c>
      <c r="I28" s="233"/>
      <c r="J28" s="234"/>
      <c r="K28" s="247"/>
      <c r="L28" s="248"/>
      <c r="M28" s="248"/>
      <c r="N28" s="249"/>
    </row>
    <row r="29" spans="1:14" x14ac:dyDescent="0.25">
      <c r="A29" s="235" t="s">
        <v>3</v>
      </c>
      <c r="B29" s="236"/>
      <c r="C29" s="183">
        <v>6</v>
      </c>
      <c r="D29" s="179">
        <v>20</v>
      </c>
      <c r="E29" s="228">
        <v>13</v>
      </c>
      <c r="F29" s="229"/>
      <c r="G29" s="183">
        <v>32</v>
      </c>
      <c r="H29" s="183">
        <v>22</v>
      </c>
      <c r="I29" s="228">
        <v>22</v>
      </c>
      <c r="J29" s="229"/>
      <c r="K29" s="247"/>
      <c r="L29" s="248"/>
      <c r="M29" s="248"/>
      <c r="N29" s="249"/>
    </row>
    <row r="30" spans="1:14" x14ac:dyDescent="0.25">
      <c r="A30" s="225" t="s">
        <v>4</v>
      </c>
      <c r="B30" s="225"/>
      <c r="C30" s="183">
        <v>6</v>
      </c>
      <c r="D30" s="179">
        <v>17</v>
      </c>
      <c r="E30" s="228">
        <v>10</v>
      </c>
      <c r="F30" s="229"/>
      <c r="G30" s="183">
        <v>30</v>
      </c>
      <c r="H30" s="183">
        <v>19</v>
      </c>
      <c r="I30" s="228">
        <v>19</v>
      </c>
      <c r="J30" s="229"/>
      <c r="K30" s="250"/>
      <c r="L30" s="251"/>
      <c r="M30" s="251"/>
      <c r="N30" s="252"/>
    </row>
    <row r="33" spans="11:14" ht="15" customHeight="1" x14ac:dyDescent="0.25">
      <c r="K33" s="255" t="s">
        <v>112</v>
      </c>
      <c r="L33" s="255"/>
      <c r="M33" s="255"/>
      <c r="N33" s="255"/>
    </row>
    <row r="34" spans="11:14" ht="15" customHeight="1" x14ac:dyDescent="0.25">
      <c r="K34" s="255"/>
      <c r="L34" s="255"/>
      <c r="M34" s="255"/>
      <c r="N34" s="255"/>
    </row>
  </sheetData>
  <sheetProtection password="9B11" sheet="1" objects="1" scenarios="1"/>
  <mergeCells count="63">
    <mergeCell ref="A1:H4"/>
    <mergeCell ref="C6:H6"/>
    <mergeCell ref="A7:B7"/>
    <mergeCell ref="C7:D7"/>
    <mergeCell ref="E7:F7"/>
    <mergeCell ref="G7:H7"/>
    <mergeCell ref="A8:B8"/>
    <mergeCell ref="C8:D8"/>
    <mergeCell ref="E8:F8"/>
    <mergeCell ref="G8:H8"/>
    <mergeCell ref="J8:M9"/>
    <mergeCell ref="A9:B9"/>
    <mergeCell ref="C9:D9"/>
    <mergeCell ref="E9:F9"/>
    <mergeCell ref="G9:H9"/>
    <mergeCell ref="I23:J23"/>
    <mergeCell ref="C19:N19"/>
    <mergeCell ref="C12:N12"/>
    <mergeCell ref="A13:B13"/>
    <mergeCell ref="C13:D13"/>
    <mergeCell ref="E13:F13"/>
    <mergeCell ref="G13:H13"/>
    <mergeCell ref="I13:J13"/>
    <mergeCell ref="K13:L13"/>
    <mergeCell ref="M13:N14"/>
    <mergeCell ref="A14:B14"/>
    <mergeCell ref="A15:B15"/>
    <mergeCell ref="M15:N15"/>
    <mergeCell ref="A16:B16"/>
    <mergeCell ref="M16:N16"/>
    <mergeCell ref="C17:F17"/>
    <mergeCell ref="C24:F24"/>
    <mergeCell ref="C26:N26"/>
    <mergeCell ref="A27:B27"/>
    <mergeCell ref="C27:D27"/>
    <mergeCell ref="E27:F28"/>
    <mergeCell ref="G27:H27"/>
    <mergeCell ref="I27:J28"/>
    <mergeCell ref="K27:N30"/>
    <mergeCell ref="A28:B28"/>
    <mergeCell ref="K20:N23"/>
    <mergeCell ref="A21:B21"/>
    <mergeCell ref="E21:F21"/>
    <mergeCell ref="A22:B22"/>
    <mergeCell ref="E22:F22"/>
    <mergeCell ref="G22:H22"/>
    <mergeCell ref="I22:J22"/>
    <mergeCell ref="A23:B23"/>
    <mergeCell ref="E23:F23"/>
    <mergeCell ref="G23:H23"/>
    <mergeCell ref="A20:B20"/>
    <mergeCell ref="C20:C21"/>
    <mergeCell ref="D20:D21"/>
    <mergeCell ref="E20:F20"/>
    <mergeCell ref="G20:H21"/>
    <mergeCell ref="I20:J21"/>
    <mergeCell ref="K33:N34"/>
    <mergeCell ref="A29:B29"/>
    <mergeCell ref="E29:F29"/>
    <mergeCell ref="I29:J29"/>
    <mergeCell ref="A30:B30"/>
    <mergeCell ref="E30:F30"/>
    <mergeCell ref="I30:J30"/>
  </mergeCells>
  <hyperlinks>
    <hyperlink ref="J8:M9" location="Menu!A1" display="Retour au menu"/>
    <hyperlink ref="C17:F17" location="'Tableau Primaire'!A1" display="Retour au tableau primaire"/>
    <hyperlink ref="K33:L34" location="Menu!A1" display="Retour au menu"/>
    <hyperlink ref="C24:F24" location="'Tableau Secondaire élèves rég'!A1" display="Retour au tableau secondaire"/>
  </hyperlinks>
  <pageMargins left="0.7" right="0.7" top="0.75" bottom="0.75" header="0.3" footer="0.3"/>
  <pageSetup scale="76" orientation="landscape" r:id="rId1"/>
  <headerFooter scaleWithDoc="0"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7">
    <pageSetUpPr autoPageBreaks="0" fitToPage="1"/>
  </sheetPr>
  <dimension ref="A1:R77"/>
  <sheetViews>
    <sheetView showGridLines="0" showRowColHeaders="0" topLeftCell="A67" workbookViewId="0">
      <selection activeCell="A76" sqref="A76:B77"/>
    </sheetView>
  </sheetViews>
  <sheetFormatPr baseColWidth="10" defaultRowHeight="15" x14ac:dyDescent="0.25"/>
  <cols>
    <col min="1" max="1" width="39.28515625" bestFit="1" customWidth="1"/>
    <col min="2" max="2" width="47.7109375" customWidth="1"/>
    <col min="9" max="9" width="12.28515625" customWidth="1"/>
  </cols>
  <sheetData>
    <row r="1" spans="1:9" x14ac:dyDescent="0.25">
      <c r="A1" s="262" t="s">
        <v>171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5">
      <c r="A2" s="262"/>
      <c r="B2" s="262"/>
      <c r="C2" s="262"/>
      <c r="D2" s="262"/>
      <c r="E2" s="262"/>
      <c r="F2" s="262"/>
      <c r="G2" s="262"/>
      <c r="H2" s="262"/>
      <c r="I2" s="262"/>
    </row>
    <row r="3" spans="1:9" x14ac:dyDescent="0.25">
      <c r="A3" s="262"/>
      <c r="B3" s="262"/>
      <c r="C3" s="262"/>
      <c r="D3" s="262"/>
      <c r="E3" s="262"/>
      <c r="F3" s="262"/>
      <c r="G3" s="262"/>
      <c r="H3" s="262"/>
      <c r="I3" s="262"/>
    </row>
    <row r="4" spans="1:9" x14ac:dyDescent="0.25">
      <c r="A4" s="262"/>
      <c r="B4" s="262"/>
      <c r="C4" s="262"/>
      <c r="D4" s="262"/>
      <c r="E4" s="262"/>
      <c r="F4" s="262"/>
      <c r="G4" s="262"/>
      <c r="H4" s="262"/>
      <c r="I4" s="262"/>
    </row>
    <row r="5" spans="1:9" x14ac:dyDescent="0.25">
      <c r="A5" s="262"/>
      <c r="B5" s="262"/>
      <c r="C5" s="262"/>
      <c r="D5" s="262"/>
      <c r="E5" s="262"/>
      <c r="F5" s="262"/>
      <c r="G5" s="262"/>
      <c r="H5" s="262"/>
      <c r="I5" s="262"/>
    </row>
    <row r="6" spans="1:9" ht="15.75" thickBot="1" x14ac:dyDescent="0.3"/>
    <row r="7" spans="1:9" ht="29.25" thickBot="1" x14ac:dyDescent="0.5">
      <c r="A7" s="263" t="s">
        <v>85</v>
      </c>
      <c r="B7" s="264"/>
      <c r="C7" s="265" t="s">
        <v>243</v>
      </c>
      <c r="D7" s="265"/>
      <c r="E7" s="266"/>
    </row>
    <row r="9" spans="1:9" ht="27" thickBot="1" x14ac:dyDescent="0.45">
      <c r="A9" s="268" t="s">
        <v>94</v>
      </c>
      <c r="B9" s="268"/>
      <c r="C9" s="268"/>
      <c r="D9" s="268"/>
      <c r="E9" s="268"/>
      <c r="F9" s="268"/>
      <c r="G9" s="268"/>
      <c r="H9" s="268"/>
      <c r="I9" s="268"/>
    </row>
    <row r="10" spans="1:9" ht="15.75" x14ac:dyDescent="0.25">
      <c r="A10" s="257" t="s">
        <v>88</v>
      </c>
      <c r="B10" s="258"/>
      <c r="C10" s="259"/>
      <c r="D10" s="260"/>
      <c r="E10" s="260"/>
      <c r="F10" s="260"/>
      <c r="G10" s="260"/>
      <c r="H10" s="260"/>
      <c r="I10" s="261"/>
    </row>
    <row r="11" spans="1:9" ht="15.75" x14ac:dyDescent="0.25">
      <c r="A11" s="269" t="s">
        <v>89</v>
      </c>
      <c r="B11" s="270"/>
      <c r="C11" s="271"/>
      <c r="D11" s="272"/>
      <c r="E11" s="272"/>
      <c r="F11" s="272"/>
      <c r="G11" s="272"/>
      <c r="H11" s="272"/>
      <c r="I11" s="273"/>
    </row>
    <row r="12" spans="1:9" ht="15.75" x14ac:dyDescent="0.25">
      <c r="A12" s="269" t="s">
        <v>92</v>
      </c>
      <c r="B12" s="270"/>
      <c r="C12" s="271"/>
      <c r="D12" s="272"/>
      <c r="E12" s="272"/>
      <c r="F12" s="272"/>
      <c r="G12" s="272"/>
      <c r="H12" s="272"/>
      <c r="I12" s="273"/>
    </row>
    <row r="13" spans="1:9" ht="15.75" x14ac:dyDescent="0.25">
      <c r="A13" s="274" t="s">
        <v>30</v>
      </c>
      <c r="B13" s="275"/>
      <c r="C13" s="276"/>
      <c r="D13" s="277"/>
      <c r="E13" s="277"/>
      <c r="F13" s="277"/>
      <c r="G13" s="277"/>
      <c r="H13" s="277"/>
      <c r="I13" s="278"/>
    </row>
    <row r="14" spans="1:9" ht="15.75" x14ac:dyDescent="0.25">
      <c r="A14" s="269" t="s">
        <v>90</v>
      </c>
      <c r="B14" s="270"/>
      <c r="C14" s="295"/>
      <c r="D14" s="296"/>
      <c r="E14" s="296"/>
      <c r="F14" s="296"/>
      <c r="G14" s="296"/>
      <c r="H14" s="296"/>
      <c r="I14" s="297"/>
    </row>
    <row r="15" spans="1:9" ht="16.5" thickBot="1" x14ac:dyDescent="0.3">
      <c r="A15" s="291" t="s">
        <v>91</v>
      </c>
      <c r="B15" s="298"/>
      <c r="C15" s="299"/>
      <c r="D15" s="300"/>
      <c r="E15" s="300"/>
      <c r="F15" s="300"/>
      <c r="G15" s="300"/>
      <c r="H15" s="300"/>
      <c r="I15" s="301"/>
    </row>
    <row r="16" spans="1:9" ht="15.75" thickBot="1" x14ac:dyDescent="0.3"/>
    <row r="17" spans="1:9" ht="15.75" x14ac:dyDescent="0.25">
      <c r="A17" s="257" t="s">
        <v>107</v>
      </c>
      <c r="B17" s="258"/>
      <c r="C17" s="389"/>
      <c r="D17" s="304"/>
      <c r="E17" s="304"/>
      <c r="F17" s="304"/>
      <c r="G17" s="304"/>
      <c r="H17" s="304"/>
      <c r="I17" s="305"/>
    </row>
    <row r="18" spans="1:9" ht="15.75" x14ac:dyDescent="0.25">
      <c r="A18" s="269" t="s">
        <v>151</v>
      </c>
      <c r="B18" s="270"/>
      <c r="C18" s="276"/>
      <c r="D18" s="277"/>
      <c r="E18" s="277"/>
      <c r="F18" s="277"/>
      <c r="G18" s="277"/>
      <c r="H18" s="277"/>
      <c r="I18" s="278"/>
    </row>
    <row r="19" spans="1:9" ht="19.5" thickBot="1" x14ac:dyDescent="0.35">
      <c r="A19" s="281" t="s">
        <v>233</v>
      </c>
      <c r="B19" s="282"/>
      <c r="C19" s="382" t="s">
        <v>73</v>
      </c>
      <c r="D19" s="383"/>
      <c r="E19" s="383"/>
      <c r="F19" s="383"/>
      <c r="G19" s="383"/>
      <c r="H19" s="383"/>
      <c r="I19" s="384"/>
    </row>
    <row r="20" spans="1:9" hidden="1" x14ac:dyDescent="0.25"/>
    <row r="21" spans="1:9" ht="16.5" hidden="1" thickBot="1" x14ac:dyDescent="0.3">
      <c r="A21" s="67" t="s">
        <v>116</v>
      </c>
      <c r="B21" s="66"/>
      <c r="C21" s="285">
        <v>12</v>
      </c>
      <c r="D21" s="286"/>
      <c r="E21" s="523" t="s">
        <v>124</v>
      </c>
      <c r="F21" s="524"/>
    </row>
    <row r="22" spans="1:9" ht="16.5" hidden="1" thickBot="1" x14ac:dyDescent="0.3">
      <c r="A22" s="291" t="s">
        <v>117</v>
      </c>
      <c r="B22" s="292"/>
      <c r="C22" s="527">
        <v>10</v>
      </c>
      <c r="D22" s="388"/>
      <c r="E22" s="525"/>
      <c r="F22" s="526"/>
    </row>
    <row r="23" spans="1:9" hidden="1" x14ac:dyDescent="0.25"/>
    <row r="24" spans="1:9" x14ac:dyDescent="0.25">
      <c r="A24" s="267"/>
      <c r="B24" s="267"/>
      <c r="C24" s="267"/>
      <c r="D24" s="267"/>
      <c r="E24" s="267"/>
      <c r="F24" s="267"/>
      <c r="G24" s="267"/>
      <c r="H24" s="267"/>
      <c r="I24" s="267"/>
    </row>
    <row r="25" spans="1:9" hidden="1" x14ac:dyDescent="0.25">
      <c r="A25" s="392" t="s">
        <v>118</v>
      </c>
      <c r="B25" s="393"/>
      <c r="C25" s="392" t="s">
        <v>119</v>
      </c>
      <c r="D25" s="393"/>
      <c r="E25" s="392" t="s">
        <v>38</v>
      </c>
      <c r="F25" s="393"/>
      <c r="G25" s="392" t="s">
        <v>120</v>
      </c>
      <c r="H25" s="393"/>
      <c r="I25" s="154" t="s">
        <v>121</v>
      </c>
    </row>
    <row r="26" spans="1:9" hidden="1" x14ac:dyDescent="0.25">
      <c r="A26" s="390"/>
      <c r="B26" s="391"/>
      <c r="C26" s="390">
        <v>1</v>
      </c>
      <c r="D26" s="391"/>
      <c r="E26" s="394">
        <v>1</v>
      </c>
      <c r="F26" s="395"/>
      <c r="G26" s="390">
        <f>C26*E26</f>
        <v>1</v>
      </c>
      <c r="H26" s="391"/>
      <c r="I26" s="155">
        <f>G26</f>
        <v>1</v>
      </c>
    </row>
    <row r="27" spans="1:9" hidden="1" x14ac:dyDescent="0.25">
      <c r="A27" s="390"/>
      <c r="B27" s="391"/>
      <c r="C27" s="390"/>
      <c r="D27" s="391"/>
      <c r="E27" s="394">
        <v>1</v>
      </c>
      <c r="F27" s="395"/>
      <c r="G27" s="390">
        <f t="shared" ref="G27:G31" si="0">C27*E27</f>
        <v>0</v>
      </c>
      <c r="H27" s="391"/>
      <c r="I27" s="155">
        <f t="shared" ref="I27:I31" si="1">G27</f>
        <v>0</v>
      </c>
    </row>
    <row r="28" spans="1:9" hidden="1" x14ac:dyDescent="0.25">
      <c r="A28" s="390"/>
      <c r="B28" s="391"/>
      <c r="C28" s="390"/>
      <c r="D28" s="391"/>
      <c r="E28" s="394">
        <v>1</v>
      </c>
      <c r="F28" s="395"/>
      <c r="G28" s="390">
        <f t="shared" si="0"/>
        <v>0</v>
      </c>
      <c r="H28" s="391"/>
      <c r="I28" s="155">
        <f t="shared" si="1"/>
        <v>0</v>
      </c>
    </row>
    <row r="29" spans="1:9" hidden="1" x14ac:dyDescent="0.25">
      <c r="A29" s="390"/>
      <c r="B29" s="391"/>
      <c r="C29" s="390"/>
      <c r="D29" s="391"/>
      <c r="E29" s="394">
        <v>1</v>
      </c>
      <c r="F29" s="395"/>
      <c r="G29" s="390">
        <f t="shared" si="0"/>
        <v>0</v>
      </c>
      <c r="H29" s="391"/>
      <c r="I29" s="155">
        <f t="shared" si="1"/>
        <v>0</v>
      </c>
    </row>
    <row r="30" spans="1:9" hidden="1" x14ac:dyDescent="0.25">
      <c r="A30" s="390"/>
      <c r="B30" s="391"/>
      <c r="C30" s="390"/>
      <c r="D30" s="391"/>
      <c r="E30" s="394">
        <v>1</v>
      </c>
      <c r="F30" s="395"/>
      <c r="G30" s="390">
        <f t="shared" si="0"/>
        <v>0</v>
      </c>
      <c r="H30" s="391"/>
      <c r="I30" s="155">
        <f t="shared" si="1"/>
        <v>0</v>
      </c>
    </row>
    <row r="31" spans="1:9" ht="15.75" hidden="1" thickBot="1" x14ac:dyDescent="0.3">
      <c r="A31" s="396"/>
      <c r="B31" s="397"/>
      <c r="C31" s="396"/>
      <c r="D31" s="397"/>
      <c r="E31" s="394">
        <v>1</v>
      </c>
      <c r="F31" s="395"/>
      <c r="G31" s="396">
        <f t="shared" si="0"/>
        <v>0</v>
      </c>
      <c r="H31" s="397"/>
      <c r="I31" s="155">
        <f t="shared" si="1"/>
        <v>0</v>
      </c>
    </row>
    <row r="32" spans="1:9" ht="19.5" hidden="1" thickBot="1" x14ac:dyDescent="0.35">
      <c r="A32" s="398" t="s">
        <v>125</v>
      </c>
      <c r="B32" s="399"/>
      <c r="C32" s="399"/>
      <c r="D32" s="399"/>
      <c r="E32" s="399"/>
      <c r="F32" s="400"/>
      <c r="G32" s="401" t="s">
        <v>122</v>
      </c>
      <c r="H32" s="402"/>
      <c r="I32" s="156">
        <f>SUM(I26:I31)</f>
        <v>1</v>
      </c>
    </row>
    <row r="33" spans="1:6" s="84" customFormat="1" ht="60.75" thickBot="1" x14ac:dyDescent="0.45">
      <c r="A33" s="403" t="s">
        <v>170</v>
      </c>
      <c r="B33" s="404"/>
      <c r="C33" s="404"/>
      <c r="D33" s="88" t="s">
        <v>74</v>
      </c>
      <c r="E33" s="88" t="s">
        <v>73</v>
      </c>
      <c r="F33" s="88" t="s">
        <v>72</v>
      </c>
    </row>
    <row r="34" spans="1:6" s="84" customFormat="1" ht="13.5" customHeight="1" thickBot="1" x14ac:dyDescent="0.25">
      <c r="A34" s="109"/>
      <c r="B34" s="109" t="s">
        <v>44</v>
      </c>
      <c r="C34" s="109" t="s">
        <v>29</v>
      </c>
      <c r="D34" s="405" t="s">
        <v>3</v>
      </c>
      <c r="E34" s="406"/>
      <c r="F34" s="407"/>
    </row>
    <row r="35" spans="1:6" s="84" customFormat="1" ht="12.75" customHeight="1" x14ac:dyDescent="0.2">
      <c r="A35" s="110" t="s">
        <v>45</v>
      </c>
      <c r="B35" s="104">
        <v>2</v>
      </c>
      <c r="C35" s="105">
        <v>0</v>
      </c>
      <c r="D35" s="106" t="s">
        <v>158</v>
      </c>
      <c r="E35" s="107">
        <v>16</v>
      </c>
      <c r="F35" s="108">
        <v>20</v>
      </c>
    </row>
    <row r="36" spans="1:6" s="84" customFormat="1" ht="12.75" customHeight="1" x14ac:dyDescent="0.2">
      <c r="A36" s="111" t="s">
        <v>47</v>
      </c>
      <c r="B36" s="101">
        <v>12</v>
      </c>
      <c r="C36" s="98">
        <v>0</v>
      </c>
      <c r="D36" s="95">
        <v>10</v>
      </c>
      <c r="E36" s="89">
        <v>12</v>
      </c>
      <c r="F36" s="91">
        <v>14</v>
      </c>
    </row>
    <row r="37" spans="1:6" s="84" customFormat="1" ht="25.5" x14ac:dyDescent="0.2">
      <c r="A37" s="111" t="s">
        <v>48</v>
      </c>
      <c r="B37" s="102">
        <v>13</v>
      </c>
      <c r="C37" s="99">
        <v>0</v>
      </c>
      <c r="D37" s="96">
        <v>10</v>
      </c>
      <c r="E37" s="90">
        <v>9</v>
      </c>
      <c r="F37" s="92">
        <v>11</v>
      </c>
    </row>
    <row r="38" spans="1:6" s="84" customFormat="1" ht="25.5" x14ac:dyDescent="0.2">
      <c r="A38" s="111" t="s">
        <v>48</v>
      </c>
      <c r="B38" s="102">
        <v>14</v>
      </c>
      <c r="C38" s="99">
        <v>0</v>
      </c>
      <c r="D38" s="96">
        <v>10</v>
      </c>
      <c r="E38" s="90">
        <v>9</v>
      </c>
      <c r="F38" s="92">
        <v>11</v>
      </c>
    </row>
    <row r="39" spans="1:6" s="84" customFormat="1" ht="12.75" x14ac:dyDescent="0.2">
      <c r="A39" s="111" t="s">
        <v>45</v>
      </c>
      <c r="B39" s="101">
        <v>21</v>
      </c>
      <c r="C39" s="98">
        <v>0</v>
      </c>
      <c r="D39" s="95" t="s">
        <v>158</v>
      </c>
      <c r="E39" s="89">
        <v>16</v>
      </c>
      <c r="F39" s="91">
        <v>20</v>
      </c>
    </row>
    <row r="40" spans="1:6" s="84" customFormat="1" ht="12.75" x14ac:dyDescent="0.2">
      <c r="A40" s="111" t="s">
        <v>49</v>
      </c>
      <c r="B40" s="101">
        <v>23</v>
      </c>
      <c r="C40" s="98">
        <v>0</v>
      </c>
      <c r="D40" s="95">
        <v>6</v>
      </c>
      <c r="E40" s="89">
        <v>6</v>
      </c>
      <c r="F40" s="91">
        <v>6</v>
      </c>
    </row>
    <row r="41" spans="1:6" s="84" customFormat="1" ht="25.5" x14ac:dyDescent="0.2">
      <c r="A41" s="111" t="s">
        <v>50</v>
      </c>
      <c r="B41" s="102">
        <v>24</v>
      </c>
      <c r="C41" s="99">
        <v>0</v>
      </c>
      <c r="D41" s="96">
        <v>10</v>
      </c>
      <c r="E41" s="90">
        <v>12</v>
      </c>
      <c r="F41" s="92">
        <v>14</v>
      </c>
    </row>
    <row r="42" spans="1:6" s="84" customFormat="1" ht="12.75" x14ac:dyDescent="0.2">
      <c r="A42" s="111" t="s">
        <v>51</v>
      </c>
      <c r="B42" s="101">
        <v>33</v>
      </c>
      <c r="C42" s="98">
        <v>0</v>
      </c>
      <c r="D42" s="95">
        <v>12</v>
      </c>
      <c r="E42" s="89">
        <v>14</v>
      </c>
      <c r="F42" s="91">
        <v>16</v>
      </c>
    </row>
    <row r="43" spans="1:6" s="84" customFormat="1" ht="12.75" x14ac:dyDescent="0.2">
      <c r="A43" s="111" t="s">
        <v>52</v>
      </c>
      <c r="B43" s="101">
        <v>34</v>
      </c>
      <c r="C43" s="98">
        <v>0</v>
      </c>
      <c r="D43" s="95">
        <v>8</v>
      </c>
      <c r="E43" s="89">
        <v>10</v>
      </c>
      <c r="F43" s="91">
        <v>12</v>
      </c>
    </row>
    <row r="44" spans="1:6" s="84" customFormat="1" ht="38.25" x14ac:dyDescent="0.2">
      <c r="A44" s="111" t="s">
        <v>53</v>
      </c>
      <c r="B44" s="102">
        <v>34</v>
      </c>
      <c r="C44" s="99">
        <v>0</v>
      </c>
      <c r="D44" s="96">
        <v>7</v>
      </c>
      <c r="E44" s="90">
        <v>8</v>
      </c>
      <c r="F44" s="92">
        <v>12</v>
      </c>
    </row>
    <row r="45" spans="1:6" s="84" customFormat="1" ht="12.75" x14ac:dyDescent="0.2">
      <c r="A45" s="111" t="s">
        <v>55</v>
      </c>
      <c r="B45" s="101">
        <v>36</v>
      </c>
      <c r="C45" s="98">
        <v>0</v>
      </c>
      <c r="D45" s="95">
        <v>8</v>
      </c>
      <c r="E45" s="89">
        <v>10</v>
      </c>
      <c r="F45" s="91">
        <v>11</v>
      </c>
    </row>
    <row r="46" spans="1:6" s="84" customFormat="1" ht="12.75" x14ac:dyDescent="0.2">
      <c r="A46" s="111" t="s">
        <v>56</v>
      </c>
      <c r="B46" s="101">
        <v>42</v>
      </c>
      <c r="C46" s="98">
        <v>0</v>
      </c>
      <c r="D46" s="95">
        <v>7</v>
      </c>
      <c r="E46" s="89">
        <v>7</v>
      </c>
      <c r="F46" s="91">
        <v>7</v>
      </c>
    </row>
    <row r="47" spans="1:6" s="84" customFormat="1" ht="12.75" x14ac:dyDescent="0.2">
      <c r="A47" s="111" t="s">
        <v>57</v>
      </c>
      <c r="B47" s="101">
        <v>44</v>
      </c>
      <c r="C47" s="98">
        <v>0</v>
      </c>
      <c r="D47" s="95">
        <v>7</v>
      </c>
      <c r="E47" s="89">
        <v>7</v>
      </c>
      <c r="F47" s="91">
        <v>7</v>
      </c>
    </row>
    <row r="48" spans="1:6" s="84" customFormat="1" ht="12.75" customHeight="1" x14ac:dyDescent="0.2">
      <c r="A48" s="111" t="s">
        <v>58</v>
      </c>
      <c r="B48" s="101">
        <v>50</v>
      </c>
      <c r="C48" s="98">
        <v>0</v>
      </c>
      <c r="D48" s="95">
        <v>6</v>
      </c>
      <c r="E48" s="89">
        <v>7</v>
      </c>
      <c r="F48" s="91">
        <v>8</v>
      </c>
    </row>
    <row r="49" spans="1:12" s="84" customFormat="1" ht="12.75" customHeight="1" x14ac:dyDescent="0.2">
      <c r="A49" s="111" t="s">
        <v>59</v>
      </c>
      <c r="B49" s="101">
        <v>53</v>
      </c>
      <c r="C49" s="98">
        <v>0</v>
      </c>
      <c r="D49" s="95">
        <v>6</v>
      </c>
      <c r="E49" s="89">
        <v>7</v>
      </c>
      <c r="F49" s="91">
        <v>8</v>
      </c>
    </row>
    <row r="50" spans="1:12" s="84" customFormat="1" ht="12.75" customHeight="1" thickBot="1" x14ac:dyDescent="0.25">
      <c r="A50" s="112" t="s">
        <v>60</v>
      </c>
      <c r="B50" s="103">
        <v>99</v>
      </c>
      <c r="C50" s="100">
        <v>0</v>
      </c>
      <c r="D50" s="97">
        <v>8</v>
      </c>
      <c r="E50" s="93">
        <v>10</v>
      </c>
      <c r="F50" s="94">
        <v>11</v>
      </c>
      <c r="K50" s="158"/>
      <c r="L50" s="158"/>
    </row>
    <row r="51" spans="1:12" s="84" customFormat="1" ht="12.75" hidden="1" x14ac:dyDescent="0.2">
      <c r="A51" s="84" t="s">
        <v>159</v>
      </c>
      <c r="C51" s="85">
        <f>SUM(C35:C50)</f>
        <v>0</v>
      </c>
      <c r="K51" s="158"/>
      <c r="L51" s="158"/>
    </row>
    <row r="52" spans="1:12" s="84" customFormat="1" ht="12.75" hidden="1" x14ac:dyDescent="0.2">
      <c r="K52" s="158"/>
      <c r="L52" s="158"/>
    </row>
    <row r="53" spans="1:12" s="84" customFormat="1" ht="12.75" hidden="1" x14ac:dyDescent="0.2">
      <c r="A53" s="138" t="s">
        <v>160</v>
      </c>
      <c r="B53" s="84" t="e">
        <f>C51/(C36/D36+C37/D37+C38/D38+C40/D40+C41/D41+C42/D42+C43/D43+C44/D44+C45/D45+C46/D46+C47/D47+C48/D48+C49/D49+C50/D50)</f>
        <v>#DIV/0!</v>
      </c>
      <c r="C53" s="86" t="e">
        <f>ROUND(B53,0)</f>
        <v>#DIV/0!</v>
      </c>
      <c r="K53" s="158"/>
      <c r="L53" s="158"/>
    </row>
    <row r="54" spans="1:12" s="84" customFormat="1" ht="12.75" hidden="1" x14ac:dyDescent="0.2">
      <c r="A54" s="138" t="s">
        <v>161</v>
      </c>
      <c r="B54" s="84" t="e">
        <f>C51/(C35/E35+C36/E36+C37/E37+C38/E38+C39/E39+C40/E40+C41/E41+C42/E42+C43/E43+C44/E44+C45/E45+C46/E46+C47/E47+C48/E48+C49/E49+C50/E50)</f>
        <v>#DIV/0!</v>
      </c>
      <c r="C54" s="86" t="e">
        <f>ROUND(B54,0)</f>
        <v>#DIV/0!</v>
      </c>
      <c r="K54" s="158"/>
      <c r="L54" s="158"/>
    </row>
    <row r="55" spans="1:12" s="84" customFormat="1" ht="12.75" hidden="1" x14ac:dyDescent="0.2">
      <c r="A55" s="138" t="s">
        <v>162</v>
      </c>
      <c r="B55" s="84" t="e">
        <f>C51/(C35/F35+C36/F36+C37/F37+C38/F38+C39/F39+C40/F40+C41/F41+C42/F42+C43/F43+C44/F44+C45/F45+C46/F46+C47/F47+C48/F48+C49/F49+C50/F50)</f>
        <v>#DIV/0!</v>
      </c>
      <c r="C55" s="86" t="e">
        <f>ROUND(B55,0)</f>
        <v>#DIV/0!</v>
      </c>
      <c r="K55" s="158"/>
      <c r="L55" s="158"/>
    </row>
    <row r="56" spans="1:12" s="84" customFormat="1" ht="12.75" hidden="1" x14ac:dyDescent="0.2">
      <c r="A56" s="138"/>
      <c r="C56" s="87"/>
      <c r="K56" s="158"/>
      <c r="L56" s="158"/>
    </row>
    <row r="57" spans="1:12" s="84" customFormat="1" ht="12.75" hidden="1" x14ac:dyDescent="0.2">
      <c r="A57" s="138" t="s">
        <v>163</v>
      </c>
      <c r="B57" s="86" t="e">
        <f>C53-2</f>
        <v>#DIV/0!</v>
      </c>
      <c r="K57" s="158"/>
      <c r="L57" s="158"/>
    </row>
    <row r="58" spans="1:12" s="84" customFormat="1" ht="12.75" hidden="1" x14ac:dyDescent="0.2">
      <c r="A58" s="138" t="s">
        <v>164</v>
      </c>
      <c r="B58" s="86" t="e">
        <f>C54-2</f>
        <v>#DIV/0!</v>
      </c>
      <c r="K58" s="158"/>
      <c r="L58" s="158"/>
    </row>
    <row r="59" spans="1:12" s="84" customFormat="1" ht="12.75" hidden="1" x14ac:dyDescent="0.2">
      <c r="A59" s="138" t="s">
        <v>165</v>
      </c>
      <c r="B59" s="86" t="e">
        <f>C55-2</f>
        <v>#DIV/0!</v>
      </c>
      <c r="K59" s="158"/>
      <c r="L59" s="158"/>
    </row>
    <row r="60" spans="1:12" s="84" customFormat="1" ht="12.75" hidden="1" x14ac:dyDescent="0.2">
      <c r="A60" s="138"/>
      <c r="K60" s="158"/>
      <c r="L60" s="158"/>
    </row>
    <row r="61" spans="1:12" s="84" customFormat="1" ht="12.75" hidden="1" x14ac:dyDescent="0.2">
      <c r="A61" s="138" t="s">
        <v>166</v>
      </c>
      <c r="B61" s="86" t="e">
        <f>C51-C53</f>
        <v>#DIV/0!</v>
      </c>
      <c r="C61" s="408" t="s">
        <v>167</v>
      </c>
      <c r="D61" s="408"/>
      <c r="E61" s="408"/>
      <c r="F61" s="408"/>
      <c r="K61" s="158"/>
      <c r="L61" s="158"/>
    </row>
    <row r="62" spans="1:12" s="84" customFormat="1" ht="12.75" hidden="1" x14ac:dyDescent="0.2">
      <c r="A62" s="138" t="s">
        <v>168</v>
      </c>
      <c r="B62" s="86" t="e">
        <f>C51-C54</f>
        <v>#DIV/0!</v>
      </c>
      <c r="C62" s="409"/>
      <c r="D62" s="409"/>
      <c r="E62" s="409"/>
      <c r="F62" s="409"/>
      <c r="K62" s="158"/>
      <c r="L62" s="158"/>
    </row>
    <row r="63" spans="1:12" s="84" customFormat="1" ht="12.75" hidden="1" x14ac:dyDescent="0.2">
      <c r="A63" s="138" t="s">
        <v>169</v>
      </c>
      <c r="B63" s="86" t="e">
        <f>C51-C55</f>
        <v>#DIV/0!</v>
      </c>
      <c r="C63" s="409"/>
      <c r="D63" s="409"/>
      <c r="E63" s="409"/>
      <c r="F63" s="409"/>
      <c r="K63" s="158"/>
      <c r="L63" s="158"/>
    </row>
    <row r="64" spans="1:12" hidden="1" x14ac:dyDescent="0.25">
      <c r="K64" s="115"/>
      <c r="L64" s="115"/>
    </row>
    <row r="65" spans="1:18" hidden="1" x14ac:dyDescent="0.25">
      <c r="K65" s="115"/>
      <c r="L65" s="115"/>
    </row>
    <row r="66" spans="1:18" hidden="1" x14ac:dyDescent="0.25">
      <c r="K66" s="115"/>
      <c r="L66" s="115"/>
    </row>
    <row r="67" spans="1:18" ht="18.75" x14ac:dyDescent="0.3">
      <c r="A67" s="367" t="s">
        <v>143</v>
      </c>
      <c r="B67" s="367"/>
      <c r="C67" s="515">
        <f>C51</f>
        <v>0</v>
      </c>
      <c r="D67" s="516"/>
      <c r="E67" s="516"/>
      <c r="F67" s="516"/>
      <c r="G67" s="516"/>
      <c r="H67" s="516"/>
      <c r="I67" s="517"/>
      <c r="K67" s="115" t="e">
        <f>MROUND(C68,0.5)</f>
        <v>#DIV/0!</v>
      </c>
      <c r="L67" s="136" t="e">
        <f>IF(C68="","",VLOOKUP(C68,'Donnée liste déroulante'!A29:B38,2))</f>
        <v>#DIV/0!</v>
      </c>
      <c r="M67" s="71"/>
    </row>
    <row r="68" spans="1:18" ht="18.75" x14ac:dyDescent="0.3">
      <c r="A68" s="367" t="s">
        <v>144</v>
      </c>
      <c r="B68" s="367"/>
      <c r="C68" s="518" t="e">
        <f>C51-C54</f>
        <v>#DIV/0!</v>
      </c>
      <c r="D68" s="519"/>
      <c r="E68" s="519"/>
      <c r="F68" s="519"/>
      <c r="G68" s="519"/>
      <c r="H68" s="519"/>
      <c r="I68" s="520"/>
      <c r="K68" s="116" t="e">
        <f>IF(C68="","",VLOOKUP(K67,'Donnée liste déroulante'!A29:B38,2))</f>
        <v>#DIV/0!</v>
      </c>
      <c r="L68" s="115"/>
      <c r="M68" s="71"/>
    </row>
    <row r="69" spans="1:18" ht="18.75" x14ac:dyDescent="0.3">
      <c r="A69" s="367" t="s">
        <v>148</v>
      </c>
      <c r="B69" s="367"/>
      <c r="C69" s="521" t="e">
        <f>IF(C68=0,0,27*K68*738*1.2/B58)</f>
        <v>#DIV/0!</v>
      </c>
      <c r="D69" s="522"/>
      <c r="K69" s="116" t="e">
        <f>IF(C68="","",27*K68*738*1.2/20)</f>
        <v>#DIV/0!</v>
      </c>
      <c r="L69" s="115"/>
    </row>
    <row r="70" spans="1:18" x14ac:dyDescent="0.25">
      <c r="K70" s="115"/>
      <c r="L70" s="115"/>
    </row>
    <row r="72" spans="1:18" ht="18.75" x14ac:dyDescent="0.3">
      <c r="A72" s="162" t="s">
        <v>207</v>
      </c>
      <c r="B72" s="137">
        <f ca="1">TODAY()</f>
        <v>42421</v>
      </c>
      <c r="D72" s="69" t="s">
        <v>149</v>
      </c>
      <c r="F72" s="69" t="s">
        <v>150</v>
      </c>
    </row>
    <row r="73" spans="1:18" x14ac:dyDescent="0.25">
      <c r="B73" s="114"/>
      <c r="C73" s="114"/>
    </row>
    <row r="74" spans="1:18" ht="18.75" x14ac:dyDescent="0.3">
      <c r="A74" s="164" t="s">
        <v>209</v>
      </c>
      <c r="B74" s="163"/>
      <c r="C74" s="140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</row>
    <row r="76" spans="1:18" x14ac:dyDescent="0.25">
      <c r="A76" s="255" t="s">
        <v>112</v>
      </c>
      <c r="B76" s="255"/>
    </row>
    <row r="77" spans="1:18" x14ac:dyDescent="0.25">
      <c r="A77" s="255"/>
      <c r="B77" s="255"/>
    </row>
  </sheetData>
  <sheetProtection password="9B11" sheet="1" objects="1" scenarios="1"/>
  <protectedRanges>
    <protectedRange sqref="C10:I15 C17:I18 C35:C50 C69:D69 C68:I68 C67:I67" name="Plage1"/>
  </protectedRanges>
  <mergeCells count="67">
    <mergeCell ref="A1:I5"/>
    <mergeCell ref="A7:B7"/>
    <mergeCell ref="C7:E7"/>
    <mergeCell ref="A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A17:B17"/>
    <mergeCell ref="C17:I17"/>
    <mergeCell ref="A18:B18"/>
    <mergeCell ref="C18:I18"/>
    <mergeCell ref="A19:B19"/>
    <mergeCell ref="C19:I19"/>
    <mergeCell ref="C21:D21"/>
    <mergeCell ref="E21:F22"/>
    <mergeCell ref="A22:B22"/>
    <mergeCell ref="C22:D22"/>
    <mergeCell ref="A24:I24"/>
    <mergeCell ref="A27:B27"/>
    <mergeCell ref="C27:D27"/>
    <mergeCell ref="E27:F27"/>
    <mergeCell ref="G27:H27"/>
    <mergeCell ref="A26:B26"/>
    <mergeCell ref="C26:D26"/>
    <mergeCell ref="E26:F26"/>
    <mergeCell ref="G26:H26"/>
    <mergeCell ref="G25:H25"/>
    <mergeCell ref="E25:F25"/>
    <mergeCell ref="C25:D25"/>
    <mergeCell ref="A25:B25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F32"/>
    <mergeCell ref="G32:H32"/>
    <mergeCell ref="A76:B77"/>
    <mergeCell ref="A67:B67"/>
    <mergeCell ref="C67:I67"/>
    <mergeCell ref="A68:B68"/>
    <mergeCell ref="C68:I68"/>
    <mergeCell ref="A69:B69"/>
    <mergeCell ref="C69:D69"/>
    <mergeCell ref="A33:C33"/>
    <mergeCell ref="D34:F34"/>
    <mergeCell ref="C61:F63"/>
  </mergeCells>
  <hyperlinks>
    <hyperlink ref="A76:B77" location="Menu!A1" display="Retour au menu"/>
    <hyperlink ref="E21:F22" location="'Règles de form-groupe EHDAA'!A1" display="Voir tableau"/>
  </hyperlinks>
  <pageMargins left="0.70866141732283472" right="0.70866141732283472" top="0.74803149606299213" bottom="0.74803149606299213" header="0.31496062992125984" footer="0.31496062992125984"/>
  <pageSetup scale="5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5" r:id="rId4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71</xdr:row>
                    <xdr:rowOff>19050</xdr:rowOff>
                  </from>
                  <to>
                    <xdr:col>7</xdr:col>
                    <xdr:colOff>219075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5" name="Drop Down 11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6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71</xdr:row>
                    <xdr:rowOff>19050</xdr:rowOff>
                  </from>
                  <to>
                    <xdr:col>5</xdr:col>
                    <xdr:colOff>57150</xdr:colOff>
                    <xdr:row>72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showGridLines="0" showRowColHeaders="0" workbookViewId="0">
      <selection activeCell="E23" sqref="E23:G2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showRowColHeaders="0" view="pageLayout" topLeftCell="A22" zoomScaleNormal="100" workbookViewId="0">
      <selection activeCell="C24" sqref="C24:F24"/>
    </sheetView>
  </sheetViews>
  <sheetFormatPr baseColWidth="10" defaultColWidth="11.42578125" defaultRowHeight="15" x14ac:dyDescent="0.25"/>
  <cols>
    <col min="1" max="16384" width="11.42578125" style="178"/>
  </cols>
  <sheetData>
    <row r="1" spans="1:14" x14ac:dyDescent="0.25">
      <c r="A1" s="218" t="s">
        <v>239</v>
      </c>
      <c r="B1" s="219"/>
      <c r="C1" s="219"/>
      <c r="D1" s="219"/>
      <c r="E1" s="219"/>
      <c r="F1" s="219"/>
      <c r="G1" s="219"/>
      <c r="H1" s="219"/>
    </row>
    <row r="2" spans="1:14" x14ac:dyDescent="0.25">
      <c r="A2" s="219"/>
      <c r="B2" s="219"/>
      <c r="C2" s="219"/>
      <c r="D2" s="219"/>
      <c r="E2" s="219"/>
      <c r="F2" s="219"/>
      <c r="G2" s="219"/>
      <c r="H2" s="219"/>
    </row>
    <row r="3" spans="1:14" x14ac:dyDescent="0.25">
      <c r="A3" s="219"/>
      <c r="B3" s="219"/>
      <c r="C3" s="219"/>
      <c r="D3" s="219"/>
      <c r="E3" s="219"/>
      <c r="F3" s="219"/>
      <c r="G3" s="219"/>
      <c r="H3" s="219"/>
    </row>
    <row r="4" spans="1:14" x14ac:dyDescent="0.25">
      <c r="A4" s="219"/>
      <c r="B4" s="219"/>
      <c r="C4" s="219"/>
      <c r="D4" s="219"/>
      <c r="E4" s="219"/>
      <c r="F4" s="219"/>
      <c r="G4" s="219"/>
      <c r="H4" s="219"/>
    </row>
    <row r="6" spans="1:14" ht="23.25" x14ac:dyDescent="0.35">
      <c r="A6" s="1"/>
      <c r="B6" s="2"/>
      <c r="C6" s="220" t="s">
        <v>0</v>
      </c>
      <c r="D6" s="220"/>
      <c r="E6" s="220"/>
      <c r="F6" s="220"/>
      <c r="G6" s="220"/>
      <c r="H6" s="221"/>
    </row>
    <row r="7" spans="1:14" ht="47.25" customHeight="1" x14ac:dyDescent="0.25">
      <c r="A7" s="222"/>
      <c r="B7" s="222"/>
      <c r="C7" s="223" t="s">
        <v>1</v>
      </c>
      <c r="D7" s="223"/>
      <c r="E7" s="223" t="s">
        <v>2</v>
      </c>
      <c r="F7" s="223"/>
      <c r="G7" s="224" t="s">
        <v>13</v>
      </c>
      <c r="H7" s="224"/>
    </row>
    <row r="8" spans="1:14" x14ac:dyDescent="0.25">
      <c r="A8" s="225" t="s">
        <v>3</v>
      </c>
      <c r="B8" s="225"/>
      <c r="C8" s="226">
        <v>18</v>
      </c>
      <c r="D8" s="226"/>
      <c r="E8" s="226">
        <v>20</v>
      </c>
      <c r="F8" s="226"/>
      <c r="G8" s="226">
        <v>16</v>
      </c>
      <c r="H8" s="226"/>
      <c r="J8" s="227" t="s">
        <v>112</v>
      </c>
      <c r="K8" s="227"/>
      <c r="L8" s="227"/>
      <c r="M8" s="227"/>
    </row>
    <row r="9" spans="1:14" x14ac:dyDescent="0.25">
      <c r="A9" s="225" t="s">
        <v>4</v>
      </c>
      <c r="B9" s="225"/>
      <c r="C9" s="226">
        <v>15</v>
      </c>
      <c r="D9" s="226"/>
      <c r="E9" s="226">
        <v>18</v>
      </c>
      <c r="F9" s="226"/>
      <c r="G9" s="226">
        <v>13</v>
      </c>
      <c r="H9" s="226"/>
      <c r="J9" s="227"/>
      <c r="K9" s="227"/>
      <c r="L9" s="227"/>
      <c r="M9" s="227"/>
    </row>
    <row r="12" spans="1:14" ht="23.25" x14ac:dyDescent="0.35">
      <c r="A12" s="1"/>
      <c r="B12" s="2"/>
      <c r="C12" s="230" t="s">
        <v>5</v>
      </c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</row>
    <row r="13" spans="1:14" ht="45.75" customHeight="1" x14ac:dyDescent="0.25">
      <c r="A13" s="222"/>
      <c r="B13" s="222"/>
      <c r="C13" s="223" t="s">
        <v>6</v>
      </c>
      <c r="D13" s="223"/>
      <c r="E13" s="223" t="s">
        <v>25</v>
      </c>
      <c r="F13" s="223"/>
      <c r="G13" s="224" t="s">
        <v>26</v>
      </c>
      <c r="H13" s="224"/>
      <c r="I13" s="224" t="s">
        <v>27</v>
      </c>
      <c r="J13" s="224"/>
      <c r="K13" s="224" t="s">
        <v>28</v>
      </c>
      <c r="L13" s="224"/>
      <c r="M13" s="231" t="s">
        <v>13</v>
      </c>
      <c r="N13" s="232"/>
    </row>
    <row r="14" spans="1:14" x14ac:dyDescent="0.25">
      <c r="A14" s="225" t="s">
        <v>7</v>
      </c>
      <c r="B14" s="225"/>
      <c r="C14" s="181" t="s">
        <v>8</v>
      </c>
      <c r="D14" s="180" t="s">
        <v>9</v>
      </c>
      <c r="E14" s="181" t="s">
        <v>8</v>
      </c>
      <c r="F14" s="180" t="s">
        <v>9</v>
      </c>
      <c r="G14" s="181" t="s">
        <v>8</v>
      </c>
      <c r="H14" s="180" t="s">
        <v>9</v>
      </c>
      <c r="I14" s="181" t="s">
        <v>8</v>
      </c>
      <c r="J14" s="180" t="s">
        <v>9</v>
      </c>
      <c r="K14" s="181" t="s">
        <v>8</v>
      </c>
      <c r="L14" s="180" t="s">
        <v>9</v>
      </c>
      <c r="M14" s="233"/>
      <c r="N14" s="234"/>
    </row>
    <row r="15" spans="1:14" x14ac:dyDescent="0.25">
      <c r="A15" s="235" t="s">
        <v>3</v>
      </c>
      <c r="B15" s="236"/>
      <c r="C15" s="183">
        <v>20</v>
      </c>
      <c r="D15" s="179">
        <v>22</v>
      </c>
      <c r="E15" s="183">
        <v>20</v>
      </c>
      <c r="F15" s="179">
        <v>24</v>
      </c>
      <c r="G15" s="183">
        <v>20</v>
      </c>
      <c r="H15" s="179">
        <v>26</v>
      </c>
      <c r="I15" s="183">
        <v>20</v>
      </c>
      <c r="J15" s="179">
        <v>26</v>
      </c>
      <c r="K15" s="183">
        <v>20</v>
      </c>
      <c r="L15" s="179">
        <v>26</v>
      </c>
      <c r="M15" s="228">
        <v>17</v>
      </c>
      <c r="N15" s="229"/>
    </row>
    <row r="16" spans="1:14" x14ac:dyDescent="0.25">
      <c r="A16" s="225" t="s">
        <v>4</v>
      </c>
      <c r="B16" s="225"/>
      <c r="C16" s="183">
        <v>18</v>
      </c>
      <c r="D16" s="179">
        <v>20</v>
      </c>
      <c r="E16" s="183">
        <v>18</v>
      </c>
      <c r="F16" s="179">
        <v>22</v>
      </c>
      <c r="G16" s="183">
        <v>18</v>
      </c>
      <c r="H16" s="179">
        <v>24</v>
      </c>
      <c r="I16" s="183">
        <v>18</v>
      </c>
      <c r="J16" s="179">
        <v>24</v>
      </c>
      <c r="K16" s="183">
        <v>18</v>
      </c>
      <c r="L16" s="179">
        <v>24</v>
      </c>
      <c r="M16" s="228">
        <v>14</v>
      </c>
      <c r="N16" s="229"/>
    </row>
    <row r="17" spans="1:14" x14ac:dyDescent="0.25">
      <c r="C17" s="237" t="s">
        <v>126</v>
      </c>
      <c r="D17" s="237"/>
      <c r="E17" s="237"/>
      <c r="F17" s="237"/>
    </row>
    <row r="19" spans="1:14" ht="23.25" x14ac:dyDescent="0.35">
      <c r="A19" s="1"/>
      <c r="B19" s="2"/>
      <c r="C19" s="230" t="s">
        <v>10</v>
      </c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</row>
    <row r="20" spans="1:14" ht="39.75" customHeight="1" x14ac:dyDescent="0.25">
      <c r="A20" s="222"/>
      <c r="B20" s="222"/>
      <c r="C20" s="253" t="s">
        <v>15</v>
      </c>
      <c r="D20" s="253" t="s">
        <v>14</v>
      </c>
      <c r="E20" s="238" t="s">
        <v>11</v>
      </c>
      <c r="F20" s="239"/>
      <c r="G20" s="231" t="s">
        <v>12</v>
      </c>
      <c r="H20" s="232"/>
      <c r="I20" s="231" t="s">
        <v>13</v>
      </c>
      <c r="J20" s="232"/>
      <c r="K20" s="244"/>
      <c r="L20" s="245"/>
      <c r="M20" s="245"/>
      <c r="N20" s="246"/>
    </row>
    <row r="21" spans="1:14" x14ac:dyDescent="0.25">
      <c r="A21" s="225" t="s">
        <v>7</v>
      </c>
      <c r="B21" s="225"/>
      <c r="C21" s="254"/>
      <c r="D21" s="254"/>
      <c r="E21" s="235" t="s">
        <v>14</v>
      </c>
      <c r="F21" s="236"/>
      <c r="G21" s="233"/>
      <c r="H21" s="234"/>
      <c r="I21" s="233"/>
      <c r="J21" s="234"/>
      <c r="K21" s="247"/>
      <c r="L21" s="248"/>
      <c r="M21" s="248"/>
      <c r="N21" s="249"/>
    </row>
    <row r="22" spans="1:14" x14ac:dyDescent="0.25">
      <c r="A22" s="235" t="s">
        <v>3</v>
      </c>
      <c r="B22" s="236"/>
      <c r="C22" s="183">
        <v>30</v>
      </c>
      <c r="D22" s="179">
        <v>32</v>
      </c>
      <c r="E22" s="228">
        <v>23</v>
      </c>
      <c r="F22" s="229"/>
      <c r="G22" s="228">
        <v>20</v>
      </c>
      <c r="H22" s="229"/>
      <c r="I22" s="228">
        <v>17</v>
      </c>
      <c r="J22" s="229"/>
      <c r="K22" s="247"/>
      <c r="L22" s="248"/>
      <c r="M22" s="248"/>
      <c r="N22" s="249"/>
    </row>
    <row r="23" spans="1:14" x14ac:dyDescent="0.25">
      <c r="A23" s="225" t="s">
        <v>4</v>
      </c>
      <c r="B23" s="225"/>
      <c r="C23" s="183">
        <v>28</v>
      </c>
      <c r="D23" s="179">
        <v>30</v>
      </c>
      <c r="E23" s="228">
        <v>20</v>
      </c>
      <c r="F23" s="229"/>
      <c r="G23" s="228">
        <v>18</v>
      </c>
      <c r="H23" s="229"/>
      <c r="I23" s="228">
        <v>14</v>
      </c>
      <c r="J23" s="229"/>
      <c r="K23" s="250"/>
      <c r="L23" s="251"/>
      <c r="M23" s="251"/>
      <c r="N23" s="252"/>
    </row>
    <row r="24" spans="1:14" x14ac:dyDescent="0.25">
      <c r="C24" s="237" t="s">
        <v>155</v>
      </c>
      <c r="D24" s="237"/>
      <c r="E24" s="237"/>
      <c r="F24" s="237"/>
    </row>
    <row r="26" spans="1:14" ht="23.25" x14ac:dyDescent="0.35">
      <c r="A26" s="1"/>
      <c r="B26" s="2"/>
      <c r="C26" s="230" t="s">
        <v>16</v>
      </c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</row>
    <row r="27" spans="1:14" ht="37.5" customHeight="1" x14ac:dyDescent="0.25">
      <c r="A27" s="222"/>
      <c r="B27" s="222"/>
      <c r="C27" s="238" t="s">
        <v>17</v>
      </c>
      <c r="D27" s="239"/>
      <c r="E27" s="240" t="s">
        <v>20</v>
      </c>
      <c r="F27" s="241"/>
      <c r="G27" s="231" t="s">
        <v>21</v>
      </c>
      <c r="H27" s="232"/>
      <c r="I27" s="231" t="s">
        <v>24</v>
      </c>
      <c r="J27" s="232"/>
      <c r="K27" s="244"/>
      <c r="L27" s="245"/>
      <c r="M27" s="245"/>
      <c r="N27" s="246"/>
    </row>
    <row r="28" spans="1:14" ht="36" x14ac:dyDescent="0.25">
      <c r="A28" s="225" t="s">
        <v>7</v>
      </c>
      <c r="B28" s="225"/>
      <c r="C28" s="8" t="s">
        <v>18</v>
      </c>
      <c r="D28" s="9" t="s">
        <v>19</v>
      </c>
      <c r="E28" s="242"/>
      <c r="F28" s="243"/>
      <c r="G28" s="182" t="s">
        <v>23</v>
      </c>
      <c r="H28" s="182" t="s">
        <v>22</v>
      </c>
      <c r="I28" s="233"/>
      <c r="J28" s="234"/>
      <c r="K28" s="247"/>
      <c r="L28" s="248"/>
      <c r="M28" s="248"/>
      <c r="N28" s="249"/>
    </row>
    <row r="29" spans="1:14" x14ac:dyDescent="0.25">
      <c r="A29" s="235" t="s">
        <v>3</v>
      </c>
      <c r="B29" s="236"/>
      <c r="C29" s="183">
        <v>6</v>
      </c>
      <c r="D29" s="179">
        <v>20</v>
      </c>
      <c r="E29" s="228">
        <v>13</v>
      </c>
      <c r="F29" s="229"/>
      <c r="G29" s="183">
        <v>32</v>
      </c>
      <c r="H29" s="183">
        <v>22</v>
      </c>
      <c r="I29" s="228">
        <v>22</v>
      </c>
      <c r="J29" s="229"/>
      <c r="K29" s="247"/>
      <c r="L29" s="248"/>
      <c r="M29" s="248"/>
      <c r="N29" s="249"/>
    </row>
    <row r="30" spans="1:14" x14ac:dyDescent="0.25">
      <c r="A30" s="225" t="s">
        <v>4</v>
      </c>
      <c r="B30" s="225"/>
      <c r="C30" s="183">
        <v>6</v>
      </c>
      <c r="D30" s="179">
        <v>17</v>
      </c>
      <c r="E30" s="228">
        <v>10</v>
      </c>
      <c r="F30" s="229"/>
      <c r="G30" s="183">
        <v>30</v>
      </c>
      <c r="H30" s="183">
        <v>19</v>
      </c>
      <c r="I30" s="228">
        <v>19</v>
      </c>
      <c r="J30" s="229"/>
      <c r="K30" s="250"/>
      <c r="L30" s="251"/>
      <c r="M30" s="251"/>
      <c r="N30" s="252"/>
    </row>
    <row r="33" spans="11:14" ht="15" customHeight="1" x14ac:dyDescent="0.25">
      <c r="K33" s="255" t="s">
        <v>112</v>
      </c>
      <c r="L33" s="255"/>
      <c r="M33" s="255"/>
      <c r="N33" s="255"/>
    </row>
    <row r="34" spans="11:14" ht="15" customHeight="1" x14ac:dyDescent="0.25">
      <c r="K34" s="255"/>
      <c r="L34" s="255"/>
      <c r="M34" s="255"/>
      <c r="N34" s="255"/>
    </row>
  </sheetData>
  <sheetProtection password="9B11" sheet="1" objects="1" scenarios="1"/>
  <mergeCells count="63">
    <mergeCell ref="A1:H4"/>
    <mergeCell ref="C6:H6"/>
    <mergeCell ref="A7:B7"/>
    <mergeCell ref="C7:D7"/>
    <mergeCell ref="E7:F7"/>
    <mergeCell ref="G7:H7"/>
    <mergeCell ref="A8:B8"/>
    <mergeCell ref="C8:D8"/>
    <mergeCell ref="E8:F8"/>
    <mergeCell ref="G8:H8"/>
    <mergeCell ref="J8:M9"/>
    <mergeCell ref="A9:B9"/>
    <mergeCell ref="C9:D9"/>
    <mergeCell ref="E9:F9"/>
    <mergeCell ref="G9:H9"/>
    <mergeCell ref="I23:J23"/>
    <mergeCell ref="C19:N19"/>
    <mergeCell ref="C12:N12"/>
    <mergeCell ref="A13:B13"/>
    <mergeCell ref="C13:D13"/>
    <mergeCell ref="E13:F13"/>
    <mergeCell ref="G13:H13"/>
    <mergeCell ref="I13:J13"/>
    <mergeCell ref="K13:L13"/>
    <mergeCell ref="M13:N14"/>
    <mergeCell ref="A14:B14"/>
    <mergeCell ref="A15:B15"/>
    <mergeCell ref="M15:N15"/>
    <mergeCell ref="A16:B16"/>
    <mergeCell ref="M16:N16"/>
    <mergeCell ref="C17:F17"/>
    <mergeCell ref="C24:F24"/>
    <mergeCell ref="C26:N26"/>
    <mergeCell ref="A27:B27"/>
    <mergeCell ref="C27:D27"/>
    <mergeCell ref="E27:F28"/>
    <mergeCell ref="G27:H27"/>
    <mergeCell ref="I27:J28"/>
    <mergeCell ref="K27:N30"/>
    <mergeCell ref="A28:B28"/>
    <mergeCell ref="K20:N23"/>
    <mergeCell ref="A21:B21"/>
    <mergeCell ref="E21:F21"/>
    <mergeCell ref="A22:B22"/>
    <mergeCell ref="E22:F22"/>
    <mergeCell ref="G22:H22"/>
    <mergeCell ref="I22:J22"/>
    <mergeCell ref="A23:B23"/>
    <mergeCell ref="E23:F23"/>
    <mergeCell ref="G23:H23"/>
    <mergeCell ref="A20:B20"/>
    <mergeCell ref="C20:C21"/>
    <mergeCell ref="D20:D21"/>
    <mergeCell ref="E20:F20"/>
    <mergeCell ref="G20:H21"/>
    <mergeCell ref="I20:J21"/>
    <mergeCell ref="K33:N34"/>
    <mergeCell ref="A29:B29"/>
    <mergeCell ref="E29:F29"/>
    <mergeCell ref="I29:J29"/>
    <mergeCell ref="A30:B30"/>
    <mergeCell ref="E30:F30"/>
    <mergeCell ref="I30:J30"/>
  </mergeCells>
  <hyperlinks>
    <hyperlink ref="J8:M9" location="Menu!A1" display="Retour au menu"/>
    <hyperlink ref="C17:F17" location="'Tableau Primaire Classe ord'!A1" display="Retour au tableau primaire"/>
    <hyperlink ref="K33:L34" location="Menu!A1" display="Retour au menu"/>
    <hyperlink ref="C24:F24" location="'Tableau secondaire'!A1" display="Retour au tableau secondaire"/>
  </hyperlink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autoPageBreaks="0" fitToPage="1"/>
  </sheetPr>
  <dimension ref="A1:R50"/>
  <sheetViews>
    <sheetView showGridLines="0" showRowColHeaders="0" topLeftCell="A31" zoomScaleNormal="100" workbookViewId="0">
      <selection activeCell="E49" sqref="E49:F50"/>
    </sheetView>
  </sheetViews>
  <sheetFormatPr baseColWidth="10" defaultColWidth="11.42578125" defaultRowHeight="15" x14ac:dyDescent="0.25"/>
  <cols>
    <col min="1" max="1" width="32.7109375" style="174" bestFit="1" customWidth="1"/>
    <col min="2" max="2" width="47.7109375" style="174" customWidth="1"/>
    <col min="3" max="3" width="14" style="174" bestFit="1" customWidth="1"/>
    <col min="4" max="8" width="11.42578125" style="174"/>
    <col min="9" max="9" width="12.28515625" style="174" customWidth="1"/>
    <col min="10" max="16384" width="11.42578125" style="174"/>
  </cols>
  <sheetData>
    <row r="1" spans="1:9" ht="15" customHeight="1" x14ac:dyDescent="0.25">
      <c r="A1" s="262" t="s">
        <v>231</v>
      </c>
      <c r="B1" s="262"/>
      <c r="C1" s="262"/>
      <c r="D1" s="262"/>
      <c r="E1" s="262"/>
      <c r="F1" s="262"/>
      <c r="G1" s="262"/>
      <c r="H1" s="262"/>
      <c r="I1" s="262"/>
    </row>
    <row r="2" spans="1:9" ht="15" customHeight="1" x14ac:dyDescent="0.25">
      <c r="A2" s="262"/>
      <c r="B2" s="262"/>
      <c r="C2" s="262"/>
      <c r="D2" s="262"/>
      <c r="E2" s="262"/>
      <c r="F2" s="262"/>
      <c r="G2" s="262"/>
      <c r="H2" s="262"/>
      <c r="I2" s="262"/>
    </row>
    <row r="3" spans="1:9" ht="15" customHeight="1" x14ac:dyDescent="0.25">
      <c r="A3" s="262"/>
      <c r="B3" s="262"/>
      <c r="C3" s="262"/>
      <c r="D3" s="262"/>
      <c r="E3" s="262"/>
      <c r="F3" s="262"/>
      <c r="G3" s="262"/>
      <c r="H3" s="262"/>
      <c r="I3" s="262"/>
    </row>
    <row r="4" spans="1:9" ht="15" customHeight="1" x14ac:dyDescent="0.25">
      <c r="A4" s="262"/>
      <c r="B4" s="262"/>
      <c r="C4" s="262"/>
      <c r="D4" s="262"/>
      <c r="E4" s="262"/>
      <c r="F4" s="262"/>
      <c r="G4" s="262"/>
      <c r="H4" s="262"/>
      <c r="I4" s="262"/>
    </row>
    <row r="5" spans="1:9" x14ac:dyDescent="0.25">
      <c r="A5" s="262"/>
      <c r="B5" s="262"/>
      <c r="C5" s="262"/>
      <c r="D5" s="262"/>
      <c r="E5" s="262"/>
      <c r="F5" s="262"/>
      <c r="G5" s="262"/>
      <c r="H5" s="262"/>
      <c r="I5" s="262"/>
    </row>
    <row r="6" spans="1:9" ht="15.75" thickBot="1" x14ac:dyDescent="0.3"/>
    <row r="7" spans="1:9" ht="29.25" thickBot="1" x14ac:dyDescent="0.5">
      <c r="A7" s="263" t="s">
        <v>85</v>
      </c>
      <c r="B7" s="264"/>
      <c r="C7" s="265" t="s">
        <v>243</v>
      </c>
      <c r="D7" s="265"/>
      <c r="E7" s="266"/>
      <c r="F7" s="139" t="s">
        <v>181</v>
      </c>
      <c r="G7" s="267"/>
      <c r="H7" s="267"/>
      <c r="I7" s="267"/>
    </row>
    <row r="9" spans="1:9" ht="27" thickBot="1" x14ac:dyDescent="0.45">
      <c r="A9" s="268" t="s">
        <v>94</v>
      </c>
      <c r="B9" s="268"/>
      <c r="C9" s="268"/>
      <c r="D9" s="268"/>
      <c r="E9" s="268"/>
      <c r="F9" s="268"/>
      <c r="G9" s="268"/>
      <c r="H9" s="268"/>
      <c r="I9" s="268"/>
    </row>
    <row r="10" spans="1:9" ht="15.75" x14ac:dyDescent="0.25">
      <c r="A10" s="257" t="s">
        <v>88</v>
      </c>
      <c r="B10" s="258"/>
      <c r="C10" s="259"/>
      <c r="D10" s="260"/>
      <c r="E10" s="260"/>
      <c r="F10" s="260"/>
      <c r="G10" s="260"/>
      <c r="H10" s="260"/>
      <c r="I10" s="261"/>
    </row>
    <row r="11" spans="1:9" ht="15.75" x14ac:dyDescent="0.25">
      <c r="A11" s="269" t="s">
        <v>89</v>
      </c>
      <c r="B11" s="270"/>
      <c r="C11" s="271"/>
      <c r="D11" s="272"/>
      <c r="E11" s="272"/>
      <c r="F11" s="272"/>
      <c r="G11" s="272"/>
      <c r="H11" s="272"/>
      <c r="I11" s="273"/>
    </row>
    <row r="12" spans="1:9" ht="15.75" x14ac:dyDescent="0.25">
      <c r="A12" s="269" t="s">
        <v>92</v>
      </c>
      <c r="B12" s="270"/>
      <c r="C12" s="271"/>
      <c r="D12" s="272"/>
      <c r="E12" s="272"/>
      <c r="F12" s="272"/>
      <c r="G12" s="272"/>
      <c r="H12" s="272"/>
      <c r="I12" s="273"/>
    </row>
    <row r="13" spans="1:9" ht="15.75" x14ac:dyDescent="0.25">
      <c r="A13" s="274" t="s">
        <v>30</v>
      </c>
      <c r="B13" s="275"/>
      <c r="C13" s="276"/>
      <c r="D13" s="277"/>
      <c r="E13" s="277"/>
      <c r="F13" s="277"/>
      <c r="G13" s="277"/>
      <c r="H13" s="277"/>
      <c r="I13" s="278"/>
    </row>
    <row r="14" spans="1:9" ht="15.75" x14ac:dyDescent="0.25">
      <c r="A14" s="269" t="s">
        <v>90</v>
      </c>
      <c r="B14" s="270"/>
      <c r="C14" s="295"/>
      <c r="D14" s="296"/>
      <c r="E14" s="296"/>
      <c r="F14" s="296"/>
      <c r="G14" s="296"/>
      <c r="H14" s="296"/>
      <c r="I14" s="297"/>
    </row>
    <row r="15" spans="1:9" ht="16.5" thickBot="1" x14ac:dyDescent="0.3">
      <c r="A15" s="291" t="s">
        <v>91</v>
      </c>
      <c r="B15" s="298"/>
      <c r="C15" s="299"/>
      <c r="D15" s="300"/>
      <c r="E15" s="300"/>
      <c r="F15" s="300"/>
      <c r="G15" s="300"/>
      <c r="H15" s="300"/>
      <c r="I15" s="301"/>
    </row>
    <row r="16" spans="1:9" ht="15.75" thickBot="1" x14ac:dyDescent="0.3"/>
    <row r="17" spans="1:11" ht="15.75" x14ac:dyDescent="0.25">
      <c r="A17" s="257" t="s">
        <v>93</v>
      </c>
      <c r="B17" s="302"/>
      <c r="C17" s="303"/>
      <c r="D17" s="304"/>
      <c r="E17" s="304"/>
      <c r="F17" s="304"/>
      <c r="G17" s="304"/>
      <c r="H17" s="304"/>
      <c r="I17" s="305"/>
    </row>
    <row r="18" spans="1:11" ht="15.75" x14ac:dyDescent="0.25">
      <c r="A18" s="269" t="s">
        <v>151</v>
      </c>
      <c r="B18" s="279"/>
      <c r="C18" s="280"/>
      <c r="D18" s="277"/>
      <c r="E18" s="277"/>
      <c r="F18" s="277"/>
      <c r="G18" s="277"/>
      <c r="H18" s="277"/>
      <c r="I18" s="278"/>
    </row>
    <row r="19" spans="1:11" ht="16.5" thickBot="1" x14ac:dyDescent="0.3">
      <c r="A19" s="281" t="s">
        <v>107</v>
      </c>
      <c r="B19" s="282"/>
      <c r="C19" s="283"/>
      <c r="D19" s="283"/>
      <c r="E19" s="283"/>
      <c r="F19" s="283"/>
      <c r="G19" s="283"/>
      <c r="H19" s="283"/>
      <c r="I19" s="284"/>
    </row>
    <row r="20" spans="1:11" ht="15.75" thickBot="1" x14ac:dyDescent="0.3"/>
    <row r="21" spans="1:11" ht="15" customHeight="1" thickBot="1" x14ac:dyDescent="0.3">
      <c r="A21" s="67" t="s">
        <v>116</v>
      </c>
      <c r="B21" s="66"/>
      <c r="C21" s="285"/>
      <c r="D21" s="286"/>
      <c r="E21" s="287" t="s">
        <v>124</v>
      </c>
      <c r="F21" s="288"/>
    </row>
    <row r="22" spans="1:11" ht="15" customHeight="1" thickBot="1" x14ac:dyDescent="0.3">
      <c r="A22" s="291" t="s">
        <v>117</v>
      </c>
      <c r="B22" s="292"/>
      <c r="C22" s="293"/>
      <c r="D22" s="294"/>
      <c r="E22" s="289"/>
      <c r="F22" s="290"/>
    </row>
    <row r="24" spans="1:11" ht="15.75" thickBot="1" x14ac:dyDescent="0.3">
      <c r="A24" s="267"/>
      <c r="B24" s="267"/>
      <c r="C24" s="267"/>
      <c r="D24" s="267"/>
      <c r="E24" s="267"/>
      <c r="F24" s="267"/>
      <c r="G24" s="267"/>
      <c r="H24" s="267"/>
      <c r="I24" s="267"/>
    </row>
    <row r="25" spans="1:11" ht="16.5" customHeight="1" x14ac:dyDescent="0.25">
      <c r="A25" s="308" t="s">
        <v>206</v>
      </c>
      <c r="B25" s="309"/>
      <c r="C25" s="308" t="s">
        <v>119</v>
      </c>
      <c r="D25" s="309"/>
      <c r="E25" s="308" t="s">
        <v>38</v>
      </c>
      <c r="F25" s="309"/>
      <c r="G25" s="308" t="s">
        <v>120</v>
      </c>
      <c r="H25" s="309"/>
      <c r="I25" s="194" t="s">
        <v>121</v>
      </c>
    </row>
    <row r="26" spans="1:11" x14ac:dyDescent="0.25">
      <c r="A26" s="306" t="s">
        <v>227</v>
      </c>
      <c r="B26" s="307"/>
      <c r="C26" s="306"/>
      <c r="D26" s="307"/>
      <c r="E26" s="306">
        <v>1</v>
      </c>
      <c r="F26" s="307"/>
      <c r="G26" s="306">
        <f>C26*E26</f>
        <v>0</v>
      </c>
      <c r="H26" s="307"/>
      <c r="I26" s="195">
        <f>G26</f>
        <v>0</v>
      </c>
    </row>
    <row r="27" spans="1:11" x14ac:dyDescent="0.25">
      <c r="A27" s="306"/>
      <c r="B27" s="307"/>
      <c r="C27" s="306"/>
      <c r="D27" s="307"/>
      <c r="E27" s="306"/>
      <c r="F27" s="307"/>
      <c r="G27" s="306">
        <f t="shared" ref="G27:G31" si="0">C27*E27</f>
        <v>0</v>
      </c>
      <c r="H27" s="307"/>
      <c r="I27" s="195">
        <f t="shared" ref="I27:I31" si="1">G27</f>
        <v>0</v>
      </c>
    </row>
    <row r="28" spans="1:11" x14ac:dyDescent="0.25">
      <c r="A28" s="306"/>
      <c r="B28" s="307"/>
      <c r="C28" s="306"/>
      <c r="D28" s="307"/>
      <c r="E28" s="306"/>
      <c r="F28" s="307"/>
      <c r="G28" s="306">
        <f t="shared" si="0"/>
        <v>0</v>
      </c>
      <c r="H28" s="307"/>
      <c r="I28" s="195">
        <f t="shared" si="1"/>
        <v>0</v>
      </c>
      <c r="K28" s="187"/>
    </row>
    <row r="29" spans="1:11" x14ac:dyDescent="0.25">
      <c r="A29" s="306"/>
      <c r="B29" s="307"/>
      <c r="C29" s="306"/>
      <c r="D29" s="307"/>
      <c r="E29" s="306"/>
      <c r="F29" s="307"/>
      <c r="G29" s="306">
        <f t="shared" si="0"/>
        <v>0</v>
      </c>
      <c r="H29" s="307"/>
      <c r="I29" s="195">
        <f t="shared" si="1"/>
        <v>0</v>
      </c>
    </row>
    <row r="30" spans="1:11" x14ac:dyDescent="0.25">
      <c r="A30" s="306"/>
      <c r="B30" s="307"/>
      <c r="C30" s="306"/>
      <c r="D30" s="307"/>
      <c r="E30" s="306"/>
      <c r="F30" s="307"/>
      <c r="G30" s="306">
        <f t="shared" si="0"/>
        <v>0</v>
      </c>
      <c r="H30" s="307"/>
      <c r="I30" s="195">
        <f t="shared" si="1"/>
        <v>0</v>
      </c>
    </row>
    <row r="31" spans="1:11" ht="15.75" thickBot="1" x14ac:dyDescent="0.3">
      <c r="A31" s="310"/>
      <c r="B31" s="311"/>
      <c r="C31" s="310"/>
      <c r="D31" s="311"/>
      <c r="E31" s="306"/>
      <c r="F31" s="307"/>
      <c r="G31" s="306">
        <f t="shared" si="0"/>
        <v>0</v>
      </c>
      <c r="H31" s="307"/>
      <c r="I31" s="195">
        <f t="shared" si="1"/>
        <v>0</v>
      </c>
    </row>
    <row r="32" spans="1:11" ht="19.5" thickBot="1" x14ac:dyDescent="0.35">
      <c r="A32" s="312" t="s">
        <v>199</v>
      </c>
      <c r="B32" s="313"/>
      <c r="C32" s="313"/>
      <c r="D32" s="313"/>
      <c r="E32" s="313"/>
      <c r="F32" s="314"/>
      <c r="G32" s="315" t="s">
        <v>122</v>
      </c>
      <c r="H32" s="316"/>
      <c r="I32" s="196">
        <f>SUM(I26:I31)</f>
        <v>0</v>
      </c>
    </row>
    <row r="34" spans="1:18" ht="19.5" thickBot="1" x14ac:dyDescent="0.35">
      <c r="A34" s="318" t="s">
        <v>202</v>
      </c>
      <c r="B34" s="318"/>
      <c r="C34" s="140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</row>
    <row r="35" spans="1:18" x14ac:dyDescent="0.25">
      <c r="A35" s="149" t="s">
        <v>173</v>
      </c>
      <c r="B35" s="197">
        <f>C43</f>
        <v>0</v>
      </c>
      <c r="C35" s="141">
        <f>SUM(D36:P36)</f>
        <v>0</v>
      </c>
      <c r="D35" s="142">
        <f>B35</f>
        <v>0</v>
      </c>
      <c r="E35" s="142">
        <f t="shared" ref="E35:P35" si="2">D35-1</f>
        <v>-1</v>
      </c>
      <c r="F35" s="142">
        <f t="shared" si="2"/>
        <v>-2</v>
      </c>
      <c r="G35" s="142">
        <f t="shared" si="2"/>
        <v>-3</v>
      </c>
      <c r="H35" s="142">
        <f t="shared" si="2"/>
        <v>-4</v>
      </c>
      <c r="I35" s="142">
        <f t="shared" si="2"/>
        <v>-5</v>
      </c>
      <c r="J35" s="142">
        <f t="shared" si="2"/>
        <v>-6</v>
      </c>
      <c r="K35" s="142">
        <f t="shared" si="2"/>
        <v>-7</v>
      </c>
      <c r="L35" s="142">
        <f t="shared" si="2"/>
        <v>-8</v>
      </c>
      <c r="M35" s="142">
        <f t="shared" si="2"/>
        <v>-9</v>
      </c>
      <c r="N35" s="142">
        <f t="shared" si="2"/>
        <v>-10</v>
      </c>
      <c r="O35" s="142">
        <f t="shared" si="2"/>
        <v>-11</v>
      </c>
      <c r="P35" s="142">
        <f t="shared" si="2"/>
        <v>-12</v>
      </c>
    </row>
    <row r="36" spans="1:18" x14ac:dyDescent="0.25">
      <c r="A36" s="150" t="s">
        <v>201</v>
      </c>
      <c r="B36" s="198">
        <v>75</v>
      </c>
      <c r="C36" s="141">
        <f>B36/50</f>
        <v>1.5</v>
      </c>
      <c r="D36" s="142">
        <f>IF(D35&gt;0,1,0)</f>
        <v>0</v>
      </c>
      <c r="E36" s="142">
        <f>IF(E35&gt;0,1.25,0)</f>
        <v>0</v>
      </c>
      <c r="F36" s="142">
        <f>IF(F35&gt;0,1.5,0)</f>
        <v>0</v>
      </c>
      <c r="G36" s="142">
        <f t="shared" ref="G36:P36" si="3">IF(G35&gt;0,1.5,0)</f>
        <v>0</v>
      </c>
      <c r="H36" s="142">
        <f t="shared" si="3"/>
        <v>0</v>
      </c>
      <c r="I36" s="142">
        <f t="shared" si="3"/>
        <v>0</v>
      </c>
      <c r="J36" s="142">
        <f t="shared" si="3"/>
        <v>0</v>
      </c>
      <c r="K36" s="142">
        <f t="shared" si="3"/>
        <v>0</v>
      </c>
      <c r="L36" s="142">
        <f t="shared" si="3"/>
        <v>0</v>
      </c>
      <c r="M36" s="142">
        <f t="shared" si="3"/>
        <v>0</v>
      </c>
      <c r="N36" s="142">
        <f t="shared" si="3"/>
        <v>0</v>
      </c>
      <c r="O36" s="142">
        <f t="shared" si="3"/>
        <v>0</v>
      </c>
      <c r="P36" s="142">
        <f t="shared" si="3"/>
        <v>0</v>
      </c>
    </row>
    <row r="37" spans="1:18" ht="15.75" thickBot="1" x14ac:dyDescent="0.3">
      <c r="A37" s="151" t="s">
        <v>203</v>
      </c>
      <c r="B37" s="148"/>
      <c r="C37" s="141">
        <f>B37</f>
        <v>0</v>
      </c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1:18" ht="15.75" hidden="1" thickBot="1" x14ac:dyDescent="0.3">
      <c r="A38" s="127" t="s">
        <v>177</v>
      </c>
      <c r="B38" s="143">
        <f>C22</f>
        <v>0</v>
      </c>
      <c r="C38" s="141">
        <f>B38</f>
        <v>0</v>
      </c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1:18" ht="15.75" hidden="1" thickBot="1" x14ac:dyDescent="0.3">
      <c r="A39" s="144" t="str">
        <f>CONCATENATE("C = 27 x ",C35," x ",C36," x 1,20 / ",C38," = ")</f>
        <v xml:space="preserve">C = 27 x 0 x 1,5 x 1,20 / 0 = </v>
      </c>
      <c r="B39" s="168" t="e">
        <f>ROUND(27*C35*C36*1.2/C38, 2)</f>
        <v>#DIV/0!</v>
      </c>
      <c r="C39" s="141" t="str">
        <f>CONCATENATE("$ par période de ",B36," minutes")</f>
        <v>$ par période de 75 minutes</v>
      </c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</row>
    <row r="40" spans="1:18" ht="15.75" hidden="1" thickBot="1" x14ac:dyDescent="0.3">
      <c r="A40" s="146"/>
      <c r="B40" s="147"/>
      <c r="C40" s="141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</row>
    <row r="41" spans="1:18" ht="15.75" hidden="1" thickBot="1" x14ac:dyDescent="0.3">
      <c r="A41" s="146"/>
      <c r="B41" s="168" t="e">
        <f>B39*C37</f>
        <v>#DIV/0!</v>
      </c>
      <c r="C41" s="141" t="s">
        <v>179</v>
      </c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</row>
    <row r="42" spans="1:18" ht="19.5" thickBot="1" x14ac:dyDescent="0.35">
      <c r="A42" s="319" t="s">
        <v>143</v>
      </c>
      <c r="B42" s="320"/>
      <c r="C42" s="321">
        <f>IF(C18&lt;=C21,C18-C26-C27-C28-C29-C30-C31+I32,C18+I32-C26-C27-C28-C29-C30-C31)</f>
        <v>0</v>
      </c>
      <c r="D42" s="321"/>
      <c r="E42" s="321"/>
      <c r="F42" s="321"/>
      <c r="G42" s="321"/>
      <c r="H42" s="321"/>
      <c r="I42" s="322"/>
      <c r="K42" s="115">
        <f>MROUND(C43,1)</f>
        <v>0</v>
      </c>
      <c r="L42" s="136" t="e">
        <f>IF(C43="","",VLOOKUP(C43,'Donnée liste déroulante'!A29:B38,2))</f>
        <v>#N/A</v>
      </c>
      <c r="M42" s="71"/>
    </row>
    <row r="43" spans="1:18" ht="19.5" thickBot="1" x14ac:dyDescent="0.35">
      <c r="A43" s="319" t="s">
        <v>144</v>
      </c>
      <c r="B43" s="320"/>
      <c r="C43" s="323">
        <f>IF(C42&lt;C21,"",C42-C21)</f>
        <v>0</v>
      </c>
      <c r="D43" s="323"/>
      <c r="E43" s="323"/>
      <c r="F43" s="323"/>
      <c r="G43" s="323"/>
      <c r="H43" s="323"/>
      <c r="I43" s="324"/>
      <c r="K43" s="116" t="e">
        <f>IF(C43="","",VLOOKUP(K42,'Donnée liste déroulante'!A29:B38,2))</f>
        <v>#N/A</v>
      </c>
      <c r="L43" s="115"/>
      <c r="M43" s="71"/>
    </row>
    <row r="44" spans="1:18" ht="19.5" thickBot="1" x14ac:dyDescent="0.35">
      <c r="A44" s="325" t="s">
        <v>204</v>
      </c>
      <c r="B44" s="326"/>
      <c r="C44" s="203" t="e">
        <f>B41</f>
        <v>#DIV/0!</v>
      </c>
      <c r="D44" s="200"/>
      <c r="E44" s="327" t="s">
        <v>200</v>
      </c>
      <c r="F44" s="328"/>
      <c r="G44" s="328"/>
      <c r="H44" s="202" t="e">
        <f>B39</f>
        <v>#DIV/0!</v>
      </c>
      <c r="I44" s="200"/>
    </row>
    <row r="45" spans="1:18" ht="19.5" thickBot="1" x14ac:dyDescent="0.35">
      <c r="A45" s="317" t="s">
        <v>205</v>
      </c>
      <c r="B45" s="317"/>
      <c r="C45" s="204" t="e">
        <f>C44*20</f>
        <v>#DIV/0!</v>
      </c>
      <c r="D45" s="201"/>
      <c r="E45" s="206"/>
      <c r="F45" s="206"/>
      <c r="G45" s="206"/>
      <c r="H45" s="206"/>
      <c r="I45" s="207"/>
    </row>
    <row r="47" spans="1:18" ht="18.75" x14ac:dyDescent="0.3">
      <c r="A47" s="162" t="s">
        <v>207</v>
      </c>
      <c r="B47" s="175">
        <f ca="1">TODAY()</f>
        <v>42421</v>
      </c>
      <c r="D47" s="69" t="s">
        <v>149</v>
      </c>
      <c r="F47" s="69" t="s">
        <v>150</v>
      </c>
    </row>
    <row r="48" spans="1:18" x14ac:dyDescent="0.25">
      <c r="B48" s="114"/>
      <c r="C48" s="114"/>
    </row>
    <row r="49" spans="1:18" ht="18.75" x14ac:dyDescent="0.3">
      <c r="A49" s="164" t="s">
        <v>209</v>
      </c>
      <c r="B49" s="163"/>
      <c r="C49" s="140"/>
      <c r="D49" s="73"/>
      <c r="E49" s="255" t="s">
        <v>112</v>
      </c>
      <c r="F49" s="255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 spans="1:18" x14ac:dyDescent="0.25">
      <c r="E50" s="255"/>
      <c r="F50" s="255"/>
    </row>
  </sheetData>
  <sheetProtection password="9B11" sheet="1" objects="1" scenarios="1"/>
  <protectedRanges>
    <protectedRange sqref="B37 C22:D22 C21:D21 C18:I18 C17:I17 C15:I15 C14:I14 C13:I13 C12:I12 C11:I11 C10:I10 C7:E7 C7:E7 C10:I10 C10:I10 C10:I10 C7:E7" name="Plage1"/>
  </protectedRanges>
  <mergeCells count="67">
    <mergeCell ref="A45:B45"/>
    <mergeCell ref="E49:F50"/>
    <mergeCell ref="A34:B34"/>
    <mergeCell ref="A42:B42"/>
    <mergeCell ref="C42:I42"/>
    <mergeCell ref="A43:B43"/>
    <mergeCell ref="C43:I43"/>
    <mergeCell ref="A44:B44"/>
    <mergeCell ref="E44:G44"/>
    <mergeCell ref="A31:B31"/>
    <mergeCell ref="C31:D31"/>
    <mergeCell ref="E31:F31"/>
    <mergeCell ref="G31:H31"/>
    <mergeCell ref="A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G28:H28"/>
    <mergeCell ref="G25:H25"/>
    <mergeCell ref="A27:B27"/>
    <mergeCell ref="C27:D27"/>
    <mergeCell ref="E27:F27"/>
    <mergeCell ref="G27:H27"/>
    <mergeCell ref="A26:B26"/>
    <mergeCell ref="C26:D26"/>
    <mergeCell ref="E26:F26"/>
    <mergeCell ref="A25:B25"/>
    <mergeCell ref="C25:D25"/>
    <mergeCell ref="E25:F25"/>
    <mergeCell ref="A28:B28"/>
    <mergeCell ref="C28:D28"/>
    <mergeCell ref="E28:F28"/>
    <mergeCell ref="G26:H26"/>
    <mergeCell ref="C14:I14"/>
    <mergeCell ref="A15:B15"/>
    <mergeCell ref="C15:I15"/>
    <mergeCell ref="A17:B17"/>
    <mergeCell ref="C17:I17"/>
    <mergeCell ref="A24:I24"/>
    <mergeCell ref="A11:B11"/>
    <mergeCell ref="C11:I11"/>
    <mergeCell ref="A12:B12"/>
    <mergeCell ref="C12:I12"/>
    <mergeCell ref="A13:B13"/>
    <mergeCell ref="C13:I13"/>
    <mergeCell ref="A18:B18"/>
    <mergeCell ref="C18:I18"/>
    <mergeCell ref="A19:B19"/>
    <mergeCell ref="C19:I19"/>
    <mergeCell ref="C21:D21"/>
    <mergeCell ref="E21:F22"/>
    <mergeCell ref="A22:B22"/>
    <mergeCell ref="C22:D22"/>
    <mergeCell ref="A14:B14"/>
    <mergeCell ref="A10:B10"/>
    <mergeCell ref="C10:I10"/>
    <mergeCell ref="A1:I5"/>
    <mergeCell ref="A7:B7"/>
    <mergeCell ref="C7:E7"/>
    <mergeCell ref="G7:I7"/>
    <mergeCell ref="A9:I9"/>
  </mergeCells>
  <hyperlinks>
    <hyperlink ref="A32:F32" location="'FeuiListe des codes-EHDAA-SEC'!A1" tooltip="Cliquer ici pour voir les pondérations" display="Voir tableau pour les données de pondérations"/>
    <hyperlink ref="E21:F22" location="'Règles de formation des gro (3)'!A1" display="Voir tableau"/>
    <hyperlink ref="E49:F50" location="Menu!A1" display="Retour au menu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2" r:id="rId4" name="Drop Down 2">
              <controlPr defaultSize="0" autoLine="0" autoPict="0">
                <anchor moveWithCells="1">
                  <from>
                    <xdr:col>2</xdr:col>
                    <xdr:colOff>19050</xdr:colOff>
                    <xdr:row>18</xdr:row>
                    <xdr:rowOff>0</xdr:rowOff>
                  </from>
                  <to>
                    <xdr:col>9</xdr:col>
                    <xdr:colOff>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5" name="Drop Down 9">
              <controlPr defaultSize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6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46</xdr:row>
                    <xdr:rowOff>19050</xdr:rowOff>
                  </from>
                  <to>
                    <xdr:col>5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7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46</xdr:row>
                    <xdr:rowOff>19050</xdr:rowOff>
                  </from>
                  <to>
                    <xdr:col>7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8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46</xdr:row>
                    <xdr:rowOff>19050</xdr:rowOff>
                  </from>
                  <to>
                    <xdr:col>5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9" name="Check Box 13">
              <controlPr defaultSize="0" autoFill="0" autoLine="0" autoPict="0">
                <anchor moveWithCells="1">
                  <from>
                    <xdr:col>6</xdr:col>
                    <xdr:colOff>38100</xdr:colOff>
                    <xdr:row>46</xdr:row>
                    <xdr:rowOff>19050</xdr:rowOff>
                  </from>
                  <to>
                    <xdr:col>7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2">
    <pageSetUpPr autoPageBreaks="0" fitToPage="1"/>
  </sheetPr>
  <dimension ref="A1:M45"/>
  <sheetViews>
    <sheetView showGridLines="0" showRowColHeaders="0" topLeftCell="A10" zoomScaleNormal="100" workbookViewId="0">
      <selection activeCell="E21" sqref="E21:F22"/>
    </sheetView>
  </sheetViews>
  <sheetFormatPr baseColWidth="10" defaultColWidth="11.42578125" defaultRowHeight="15" x14ac:dyDescent="0.25"/>
  <cols>
    <col min="1" max="1" width="32.7109375" style="174" bestFit="1" customWidth="1"/>
    <col min="2" max="2" width="47.7109375" style="174" customWidth="1"/>
    <col min="3" max="8" width="11.42578125" style="174"/>
    <col min="9" max="9" width="12.28515625" style="174" customWidth="1"/>
    <col min="10" max="16384" width="11.42578125" style="174"/>
  </cols>
  <sheetData>
    <row r="1" spans="1:9" ht="15" customHeight="1" x14ac:dyDescent="0.25">
      <c r="A1" s="262" t="s">
        <v>230</v>
      </c>
      <c r="B1" s="262"/>
      <c r="C1" s="262"/>
      <c r="D1" s="262"/>
      <c r="E1" s="262"/>
      <c r="F1" s="262"/>
      <c r="G1" s="262"/>
      <c r="H1" s="262"/>
      <c r="I1" s="262"/>
    </row>
    <row r="2" spans="1:9" ht="15" customHeight="1" x14ac:dyDescent="0.25">
      <c r="A2" s="262"/>
      <c r="B2" s="262"/>
      <c r="C2" s="262"/>
      <c r="D2" s="262"/>
      <c r="E2" s="262"/>
      <c r="F2" s="262"/>
      <c r="G2" s="262"/>
      <c r="H2" s="262"/>
      <c r="I2" s="262"/>
    </row>
    <row r="3" spans="1:9" ht="15" customHeight="1" x14ac:dyDescent="0.25">
      <c r="A3" s="262"/>
      <c r="B3" s="262"/>
      <c r="C3" s="262"/>
      <c r="D3" s="262"/>
      <c r="E3" s="262"/>
      <c r="F3" s="262"/>
      <c r="G3" s="262"/>
      <c r="H3" s="262"/>
      <c r="I3" s="262"/>
    </row>
    <row r="4" spans="1:9" ht="15" customHeight="1" x14ac:dyDescent="0.25">
      <c r="A4" s="262"/>
      <c r="B4" s="262"/>
      <c r="C4" s="262"/>
      <c r="D4" s="262"/>
      <c r="E4" s="262"/>
      <c r="F4" s="262"/>
      <c r="G4" s="262"/>
      <c r="H4" s="262"/>
      <c r="I4" s="262"/>
    </row>
    <row r="5" spans="1:9" x14ac:dyDescent="0.25">
      <c r="A5" s="262"/>
      <c r="B5" s="262"/>
      <c r="C5" s="262"/>
      <c r="D5" s="262"/>
      <c r="E5" s="262"/>
      <c r="F5" s="262"/>
      <c r="G5" s="262"/>
      <c r="H5" s="262"/>
      <c r="I5" s="262"/>
    </row>
    <row r="6" spans="1:9" ht="15.75" thickBot="1" x14ac:dyDescent="0.3"/>
    <row r="7" spans="1:9" ht="29.25" thickBot="1" x14ac:dyDescent="0.5">
      <c r="A7" s="263" t="s">
        <v>85</v>
      </c>
      <c r="B7" s="264"/>
      <c r="C7" s="332" t="s">
        <v>243</v>
      </c>
      <c r="D7" s="332"/>
      <c r="E7" s="333"/>
      <c r="F7" s="139" t="s">
        <v>181</v>
      </c>
      <c r="G7" s="267"/>
      <c r="H7" s="267"/>
      <c r="I7" s="267"/>
    </row>
    <row r="8" spans="1:9" ht="15.75" thickBot="1" x14ac:dyDescent="0.3"/>
    <row r="9" spans="1:9" ht="27" thickBot="1" x14ac:dyDescent="0.45">
      <c r="A9" s="334" t="s">
        <v>94</v>
      </c>
      <c r="B9" s="335"/>
      <c r="C9" s="335"/>
      <c r="D9" s="335"/>
      <c r="E9" s="335"/>
      <c r="F9" s="335"/>
      <c r="G9" s="335"/>
      <c r="H9" s="335"/>
      <c r="I9" s="336"/>
    </row>
    <row r="10" spans="1:9" ht="15.75" x14ac:dyDescent="0.25">
      <c r="A10" s="257" t="s">
        <v>88</v>
      </c>
      <c r="B10" s="258"/>
      <c r="C10" s="329"/>
      <c r="D10" s="330"/>
      <c r="E10" s="330"/>
      <c r="F10" s="330"/>
      <c r="G10" s="330"/>
      <c r="H10" s="330"/>
      <c r="I10" s="331"/>
    </row>
    <row r="11" spans="1:9" ht="15.75" x14ac:dyDescent="0.25">
      <c r="A11" s="269" t="s">
        <v>89</v>
      </c>
      <c r="B11" s="270"/>
      <c r="C11" s="337"/>
      <c r="D11" s="338"/>
      <c r="E11" s="338"/>
      <c r="F11" s="338"/>
      <c r="G11" s="338"/>
      <c r="H11" s="338"/>
      <c r="I11" s="339"/>
    </row>
    <row r="12" spans="1:9" ht="15.75" x14ac:dyDescent="0.25">
      <c r="A12" s="269" t="s">
        <v>92</v>
      </c>
      <c r="B12" s="270"/>
      <c r="C12" s="337"/>
      <c r="D12" s="338"/>
      <c r="E12" s="338"/>
      <c r="F12" s="338"/>
      <c r="G12" s="338"/>
      <c r="H12" s="338"/>
      <c r="I12" s="339"/>
    </row>
    <row r="13" spans="1:9" ht="15.75" x14ac:dyDescent="0.25">
      <c r="A13" s="274" t="s">
        <v>30</v>
      </c>
      <c r="B13" s="275"/>
      <c r="C13" s="340"/>
      <c r="D13" s="341"/>
      <c r="E13" s="341"/>
      <c r="F13" s="341"/>
      <c r="G13" s="341"/>
      <c r="H13" s="341"/>
      <c r="I13" s="342"/>
    </row>
    <row r="14" spans="1:9" ht="15.75" x14ac:dyDescent="0.25">
      <c r="A14" s="269" t="s">
        <v>90</v>
      </c>
      <c r="B14" s="270"/>
      <c r="C14" s="354"/>
      <c r="D14" s="355"/>
      <c r="E14" s="355"/>
      <c r="F14" s="355"/>
      <c r="G14" s="355"/>
      <c r="H14" s="355"/>
      <c r="I14" s="356"/>
    </row>
    <row r="15" spans="1:9" ht="16.5" thickBot="1" x14ac:dyDescent="0.3">
      <c r="A15" s="291" t="s">
        <v>91</v>
      </c>
      <c r="B15" s="298"/>
      <c r="C15" s="357"/>
      <c r="D15" s="358"/>
      <c r="E15" s="358"/>
      <c r="F15" s="358"/>
      <c r="G15" s="358"/>
      <c r="H15" s="358"/>
      <c r="I15" s="359"/>
    </row>
    <row r="16" spans="1:9" ht="15.75" thickBot="1" x14ac:dyDescent="0.3"/>
    <row r="17" spans="1:9" ht="15.75" x14ac:dyDescent="0.25">
      <c r="A17" s="257" t="s">
        <v>93</v>
      </c>
      <c r="B17" s="302"/>
      <c r="C17" s="360"/>
      <c r="D17" s="361"/>
      <c r="E17" s="361"/>
      <c r="F17" s="361"/>
      <c r="G17" s="361"/>
      <c r="H17" s="361"/>
      <c r="I17" s="362"/>
    </row>
    <row r="18" spans="1:9" ht="15.75" x14ac:dyDescent="0.25">
      <c r="A18" s="269" t="s">
        <v>151</v>
      </c>
      <c r="B18" s="279"/>
      <c r="C18" s="343"/>
      <c r="D18" s="341"/>
      <c r="E18" s="341"/>
      <c r="F18" s="341"/>
      <c r="G18" s="341"/>
      <c r="H18" s="341"/>
      <c r="I18" s="342"/>
    </row>
    <row r="19" spans="1:9" ht="16.5" thickBot="1" x14ac:dyDescent="0.3">
      <c r="A19" s="281" t="s">
        <v>107</v>
      </c>
      <c r="B19" s="282"/>
      <c r="C19" s="344"/>
      <c r="D19" s="344"/>
      <c r="E19" s="344"/>
      <c r="F19" s="344"/>
      <c r="G19" s="344"/>
      <c r="H19" s="344"/>
      <c r="I19" s="345"/>
    </row>
    <row r="20" spans="1:9" ht="15.75" thickBot="1" x14ac:dyDescent="0.3"/>
    <row r="21" spans="1:9" ht="15" customHeight="1" thickBot="1" x14ac:dyDescent="0.3">
      <c r="A21" s="67" t="s">
        <v>116</v>
      </c>
      <c r="B21" s="66"/>
      <c r="C21" s="346"/>
      <c r="D21" s="347"/>
      <c r="E21" s="348" t="s">
        <v>124</v>
      </c>
      <c r="F21" s="349"/>
    </row>
    <row r="22" spans="1:9" ht="15" customHeight="1" thickBot="1" x14ac:dyDescent="0.3">
      <c r="A22" s="291" t="s">
        <v>117</v>
      </c>
      <c r="B22" s="292"/>
      <c r="C22" s="352"/>
      <c r="D22" s="353"/>
      <c r="E22" s="350"/>
      <c r="F22" s="351"/>
    </row>
    <row r="24" spans="1:9" ht="15.75" thickBot="1" x14ac:dyDescent="0.3">
      <c r="A24" s="267"/>
      <c r="B24" s="267"/>
      <c r="C24" s="267"/>
      <c r="D24" s="267"/>
      <c r="E24" s="267"/>
      <c r="F24" s="267"/>
      <c r="G24" s="267"/>
      <c r="H24" s="267"/>
      <c r="I24" s="267"/>
    </row>
    <row r="25" spans="1:9" ht="16.5" customHeight="1" x14ac:dyDescent="0.25">
      <c r="A25" s="308" t="s">
        <v>118</v>
      </c>
      <c r="B25" s="309"/>
      <c r="C25" s="308" t="s">
        <v>119</v>
      </c>
      <c r="D25" s="309"/>
      <c r="E25" s="308" t="s">
        <v>38</v>
      </c>
      <c r="F25" s="309"/>
      <c r="G25" s="308" t="s">
        <v>120</v>
      </c>
      <c r="H25" s="309"/>
      <c r="I25" s="194" t="s">
        <v>121</v>
      </c>
    </row>
    <row r="26" spans="1:9" x14ac:dyDescent="0.25">
      <c r="A26" s="306" t="s">
        <v>226</v>
      </c>
      <c r="B26" s="307"/>
      <c r="C26" s="306">
        <v>0</v>
      </c>
      <c r="D26" s="307"/>
      <c r="E26" s="306">
        <v>1</v>
      </c>
      <c r="F26" s="307"/>
      <c r="G26" s="306">
        <f>C26*E26</f>
        <v>0</v>
      </c>
      <c r="H26" s="307"/>
      <c r="I26" s="195">
        <f>G26</f>
        <v>0</v>
      </c>
    </row>
    <row r="27" spans="1:9" x14ac:dyDescent="0.25">
      <c r="A27" s="363"/>
      <c r="B27" s="364"/>
      <c r="C27" s="363"/>
      <c r="D27" s="364"/>
      <c r="E27" s="363"/>
      <c r="F27" s="364"/>
      <c r="G27" s="363"/>
      <c r="H27" s="364"/>
      <c r="I27" s="195"/>
    </row>
    <row r="28" spans="1:9" x14ac:dyDescent="0.25">
      <c r="A28" s="363"/>
      <c r="B28" s="364"/>
      <c r="C28" s="363"/>
      <c r="D28" s="364"/>
      <c r="E28" s="363"/>
      <c r="F28" s="364"/>
      <c r="G28" s="363"/>
      <c r="H28" s="364"/>
      <c r="I28" s="195"/>
    </row>
    <row r="29" spans="1:9" x14ac:dyDescent="0.25">
      <c r="A29" s="363"/>
      <c r="B29" s="364"/>
      <c r="C29" s="363"/>
      <c r="D29" s="364"/>
      <c r="E29" s="363"/>
      <c r="F29" s="364"/>
      <c r="G29" s="363"/>
      <c r="H29" s="364"/>
      <c r="I29" s="195"/>
    </row>
    <row r="30" spans="1:9" x14ac:dyDescent="0.25">
      <c r="A30" s="363"/>
      <c r="B30" s="364"/>
      <c r="C30" s="363"/>
      <c r="D30" s="364"/>
      <c r="E30" s="363"/>
      <c r="F30" s="364"/>
      <c r="G30" s="363"/>
      <c r="H30" s="364"/>
      <c r="I30" s="195"/>
    </row>
    <row r="31" spans="1:9" ht="15.75" thickBot="1" x14ac:dyDescent="0.3">
      <c r="A31" s="365"/>
      <c r="B31" s="366"/>
      <c r="C31" s="365"/>
      <c r="D31" s="366"/>
      <c r="E31" s="365"/>
      <c r="F31" s="366"/>
      <c r="G31" s="365"/>
      <c r="H31" s="366"/>
      <c r="I31" s="195"/>
    </row>
    <row r="32" spans="1:9" ht="19.5" thickBot="1" x14ac:dyDescent="0.35">
      <c r="A32" s="312" t="s">
        <v>125</v>
      </c>
      <c r="B32" s="313"/>
      <c r="C32" s="313"/>
      <c r="D32" s="313"/>
      <c r="E32" s="313"/>
      <c r="F32" s="314"/>
      <c r="G32" s="315" t="s">
        <v>122</v>
      </c>
      <c r="H32" s="316"/>
      <c r="I32" s="196">
        <f>SUM(I26:I31)</f>
        <v>0</v>
      </c>
    </row>
    <row r="35" spans="1:13" ht="15.75" thickBot="1" x14ac:dyDescent="0.3"/>
    <row r="36" spans="1:13" ht="19.5" thickBot="1" x14ac:dyDescent="0.35">
      <c r="A36" s="367" t="s">
        <v>143</v>
      </c>
      <c r="B36" s="368"/>
      <c r="C36" s="369">
        <f>IF(C18&lt;=C21,C18-C26-C27-C28-C29-C30-C31+I32,C18+I32-C26-C27-C28-C29-C30-C31)</f>
        <v>0</v>
      </c>
      <c r="D36" s="370"/>
      <c r="E36" s="370"/>
      <c r="F36" s="370"/>
      <c r="G36" s="370"/>
      <c r="H36" s="370"/>
      <c r="I36" s="371"/>
      <c r="K36" s="115">
        <f>MROUND(C37,1)</f>
        <v>0</v>
      </c>
      <c r="L36" s="136" t="e">
        <f>IF(C37="","",VLOOKUP(C37,'Donnée liste déroulante'!A29:B38,2))</f>
        <v>#N/A</v>
      </c>
      <c r="M36" s="71"/>
    </row>
    <row r="37" spans="1:13" ht="19.5" thickBot="1" x14ac:dyDescent="0.35">
      <c r="A37" s="367" t="s">
        <v>144</v>
      </c>
      <c r="B37" s="368"/>
      <c r="C37" s="372">
        <f>IF(C36&lt;C21,"",C36-C21)</f>
        <v>0</v>
      </c>
      <c r="D37" s="323"/>
      <c r="E37" s="323"/>
      <c r="F37" s="323"/>
      <c r="G37" s="323"/>
      <c r="H37" s="323"/>
      <c r="I37" s="324"/>
      <c r="K37" s="116" t="e">
        <f>IF(C37="","",VLOOKUP(K36,'Donnée liste déroulante'!A29:B38,2))</f>
        <v>#N/A</v>
      </c>
      <c r="L37" s="115"/>
      <c r="M37" s="71"/>
    </row>
    <row r="38" spans="1:13" ht="19.5" thickBot="1" x14ac:dyDescent="0.35">
      <c r="A38" s="367" t="s">
        <v>195</v>
      </c>
      <c r="B38" s="368"/>
      <c r="C38" s="373">
        <f>IF(C37=0,0,27*K37*738*1.2/C22)</f>
        <v>0</v>
      </c>
      <c r="D38" s="374"/>
      <c r="E38" s="374"/>
      <c r="F38" s="374"/>
      <c r="G38" s="374"/>
      <c r="H38" s="374"/>
      <c r="I38" s="375"/>
      <c r="K38" s="116" t="e">
        <f>IF(C37="","",27*K37*738*1.2/20)</f>
        <v>#N/A</v>
      </c>
      <c r="L38" s="115"/>
    </row>
    <row r="39" spans="1:13" ht="19.5" thickBot="1" x14ac:dyDescent="0.35">
      <c r="A39" s="367" t="s">
        <v>194</v>
      </c>
      <c r="B39" s="368"/>
      <c r="C39" s="376" t="s">
        <v>182</v>
      </c>
      <c r="D39" s="377"/>
      <c r="E39" s="378"/>
      <c r="F39" s="379"/>
      <c r="G39" s="345"/>
      <c r="H39" s="380" t="str">
        <f>IF(F39="","",C38/180*F39)</f>
        <v/>
      </c>
      <c r="I39" s="381"/>
      <c r="K39" s="115"/>
      <c r="L39" s="115"/>
    </row>
    <row r="40" spans="1:13" x14ac:dyDescent="0.25">
      <c r="B40" s="114"/>
      <c r="C40" s="114"/>
    </row>
    <row r="41" spans="1:13" ht="18.75" x14ac:dyDescent="0.3">
      <c r="A41" s="162" t="s">
        <v>207</v>
      </c>
      <c r="B41" s="175">
        <f ca="1">TODAY()</f>
        <v>42421</v>
      </c>
      <c r="D41" s="69" t="s">
        <v>149</v>
      </c>
      <c r="F41" s="69" t="s">
        <v>150</v>
      </c>
    </row>
    <row r="42" spans="1:13" x14ac:dyDescent="0.25">
      <c r="B42" s="114"/>
      <c r="C42" s="114"/>
    </row>
    <row r="43" spans="1:13" ht="18.75" x14ac:dyDescent="0.3">
      <c r="A43" s="164" t="s">
        <v>209</v>
      </c>
      <c r="B43" s="163"/>
      <c r="C43" s="140"/>
      <c r="D43" s="73"/>
      <c r="E43" s="73"/>
      <c r="F43" s="73"/>
      <c r="G43" s="73"/>
      <c r="H43" s="73"/>
      <c r="I43" s="73"/>
      <c r="J43" s="73"/>
    </row>
    <row r="44" spans="1:13" ht="14.65" customHeight="1" x14ac:dyDescent="0.25">
      <c r="E44" s="255" t="s">
        <v>112</v>
      </c>
      <c r="F44" s="255"/>
    </row>
    <row r="45" spans="1:13" ht="14.65" customHeight="1" x14ac:dyDescent="0.25">
      <c r="E45" s="255"/>
      <c r="F45" s="255"/>
    </row>
  </sheetData>
  <sheetProtection password="9B11" sheet="1" objects="1" scenarios="1"/>
  <protectedRanges>
    <protectedRange sqref="C10:I15 C17:I19 C21:D22" name="Plage1"/>
  </protectedRanges>
  <mergeCells count="69">
    <mergeCell ref="E44:F45"/>
    <mergeCell ref="A36:B36"/>
    <mergeCell ref="C36:I36"/>
    <mergeCell ref="A37:B37"/>
    <mergeCell ref="C37:I37"/>
    <mergeCell ref="A38:B38"/>
    <mergeCell ref="C38:I38"/>
    <mergeCell ref="A39:B39"/>
    <mergeCell ref="C39:E39"/>
    <mergeCell ref="F39:G39"/>
    <mergeCell ref="H39:I39"/>
    <mergeCell ref="A31:B31"/>
    <mergeCell ref="C31:D31"/>
    <mergeCell ref="E31:F31"/>
    <mergeCell ref="G31:H31"/>
    <mergeCell ref="A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G28:H28"/>
    <mergeCell ref="G25:H25"/>
    <mergeCell ref="A27:B27"/>
    <mergeCell ref="C27:D27"/>
    <mergeCell ref="E27:F27"/>
    <mergeCell ref="G27:H27"/>
    <mergeCell ref="A26:B26"/>
    <mergeCell ref="C26:D26"/>
    <mergeCell ref="E26:F26"/>
    <mergeCell ref="A25:B25"/>
    <mergeCell ref="C25:D25"/>
    <mergeCell ref="E25:F25"/>
    <mergeCell ref="A28:B28"/>
    <mergeCell ref="C28:D28"/>
    <mergeCell ref="E28:F28"/>
    <mergeCell ref="G26:H26"/>
    <mergeCell ref="C14:I14"/>
    <mergeCell ref="A15:B15"/>
    <mergeCell ref="C15:I15"/>
    <mergeCell ref="A17:B17"/>
    <mergeCell ref="C17:I17"/>
    <mergeCell ref="A24:I24"/>
    <mergeCell ref="A11:B11"/>
    <mergeCell ref="C11:I11"/>
    <mergeCell ref="A12:B12"/>
    <mergeCell ref="C12:I12"/>
    <mergeCell ref="A13:B13"/>
    <mergeCell ref="C13:I13"/>
    <mergeCell ref="A18:B18"/>
    <mergeCell ref="C18:I18"/>
    <mergeCell ref="A19:B19"/>
    <mergeCell ref="C19:I19"/>
    <mergeCell ref="C21:D21"/>
    <mergeCell ref="E21:F22"/>
    <mergeCell ref="A22:B22"/>
    <mergeCell ref="C22:D22"/>
    <mergeCell ref="A14:B14"/>
    <mergeCell ref="A10:B10"/>
    <mergeCell ref="C10:I10"/>
    <mergeCell ref="A1:I5"/>
    <mergeCell ref="A7:B7"/>
    <mergeCell ref="C7:E7"/>
    <mergeCell ref="G7:I7"/>
    <mergeCell ref="A9:I9"/>
  </mergeCells>
  <hyperlinks>
    <hyperlink ref="A32:F32" location="'Liste des codes-EHDAA-Prim'!A1" tooltip="Cliquer ici pour voir les pondérations" display="Voir tableau pour les données"/>
    <hyperlink ref="E21:F22" location="'Règles de formation des gro (2)'!A1" display="Voir tableau"/>
    <hyperlink ref="E44:F45" location="Menu!A1" display="Retour au menu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4" r:id="rId4" name="Drop Down 2">
              <controlPr defaultSize="0" autoLine="0" autoPict="0">
                <anchor moveWithCells="1">
                  <from>
                    <xdr:col>2</xdr:col>
                    <xdr:colOff>19050</xdr:colOff>
                    <xdr:row>18</xdr:row>
                    <xdr:rowOff>0</xdr:rowOff>
                  </from>
                  <to>
                    <xdr:col>8</xdr:col>
                    <xdr:colOff>847725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5" name="Drop Down 9">
              <controlPr defaultSize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2" r:id="rId6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40</xdr:row>
                    <xdr:rowOff>19050</xdr:rowOff>
                  </from>
                  <to>
                    <xdr:col>5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3" r:id="rId7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40</xdr:row>
                    <xdr:rowOff>19050</xdr:rowOff>
                  </from>
                  <to>
                    <xdr:col>7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3">
    <pageSetUpPr autoPageBreaks="0" fitToPage="1"/>
  </sheetPr>
  <dimension ref="A1:R90"/>
  <sheetViews>
    <sheetView showGridLines="0" showRowColHeaders="0" topLeftCell="A67" workbookViewId="0">
      <selection activeCell="A89" sqref="A89:B90"/>
    </sheetView>
  </sheetViews>
  <sheetFormatPr baseColWidth="10" defaultRowHeight="15" x14ac:dyDescent="0.25"/>
  <cols>
    <col min="1" max="1" width="39.28515625" bestFit="1" customWidth="1"/>
    <col min="2" max="2" width="47.7109375" customWidth="1"/>
    <col min="9" max="9" width="12.28515625" customWidth="1"/>
  </cols>
  <sheetData>
    <row r="1" spans="1:9" x14ac:dyDescent="0.25">
      <c r="A1" s="262" t="s">
        <v>214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5">
      <c r="A2" s="262"/>
      <c r="B2" s="262"/>
      <c r="C2" s="262"/>
      <c r="D2" s="262"/>
      <c r="E2" s="262"/>
      <c r="F2" s="262"/>
      <c r="G2" s="262"/>
      <c r="H2" s="262"/>
      <c r="I2" s="262"/>
    </row>
    <row r="3" spans="1:9" x14ac:dyDescent="0.25">
      <c r="A3" s="262"/>
      <c r="B3" s="262"/>
      <c r="C3" s="262"/>
      <c r="D3" s="262"/>
      <c r="E3" s="262"/>
      <c r="F3" s="262"/>
      <c r="G3" s="262"/>
      <c r="H3" s="262"/>
      <c r="I3" s="262"/>
    </row>
    <row r="4" spans="1:9" x14ac:dyDescent="0.25">
      <c r="A4" s="262"/>
      <c r="B4" s="262"/>
      <c r="C4" s="262"/>
      <c r="D4" s="262"/>
      <c r="E4" s="262"/>
      <c r="F4" s="262"/>
      <c r="G4" s="262"/>
      <c r="H4" s="262"/>
      <c r="I4" s="262"/>
    </row>
    <row r="5" spans="1:9" x14ac:dyDescent="0.25">
      <c r="A5" s="262"/>
      <c r="B5" s="262"/>
      <c r="C5" s="262"/>
      <c r="D5" s="262"/>
      <c r="E5" s="262"/>
      <c r="F5" s="262"/>
      <c r="G5" s="262"/>
      <c r="H5" s="262"/>
      <c r="I5" s="262"/>
    </row>
    <row r="6" spans="1:9" ht="15.75" thickBot="1" x14ac:dyDescent="0.3"/>
    <row r="7" spans="1:9" ht="29.25" thickBot="1" x14ac:dyDescent="0.5">
      <c r="A7" s="263" t="s">
        <v>85</v>
      </c>
      <c r="B7" s="264"/>
      <c r="C7" s="265" t="s">
        <v>243</v>
      </c>
      <c r="D7" s="265"/>
      <c r="E7" s="266"/>
    </row>
    <row r="9" spans="1:9" ht="27" thickBot="1" x14ac:dyDescent="0.45">
      <c r="A9" s="268" t="s">
        <v>94</v>
      </c>
      <c r="B9" s="268"/>
      <c r="C9" s="268"/>
      <c r="D9" s="268"/>
      <c r="E9" s="268"/>
      <c r="F9" s="268"/>
      <c r="G9" s="268"/>
      <c r="H9" s="268"/>
      <c r="I9" s="268"/>
    </row>
    <row r="10" spans="1:9" ht="15.75" x14ac:dyDescent="0.25">
      <c r="A10" s="257" t="s">
        <v>88</v>
      </c>
      <c r="B10" s="258"/>
      <c r="C10" s="259"/>
      <c r="D10" s="260"/>
      <c r="E10" s="260"/>
      <c r="F10" s="260"/>
      <c r="G10" s="260"/>
      <c r="H10" s="260"/>
      <c r="I10" s="261"/>
    </row>
    <row r="11" spans="1:9" ht="15.75" x14ac:dyDescent="0.25">
      <c r="A11" s="269" t="s">
        <v>89</v>
      </c>
      <c r="B11" s="270"/>
      <c r="C11" s="271"/>
      <c r="D11" s="272"/>
      <c r="E11" s="272"/>
      <c r="F11" s="272"/>
      <c r="G11" s="272"/>
      <c r="H11" s="272"/>
      <c r="I11" s="273"/>
    </row>
    <row r="12" spans="1:9" ht="15.75" x14ac:dyDescent="0.25">
      <c r="A12" s="269" t="s">
        <v>92</v>
      </c>
      <c r="B12" s="270"/>
      <c r="C12" s="271"/>
      <c r="D12" s="272"/>
      <c r="E12" s="272"/>
      <c r="F12" s="272"/>
      <c r="G12" s="272"/>
      <c r="H12" s="272"/>
      <c r="I12" s="273"/>
    </row>
    <row r="13" spans="1:9" ht="15.75" x14ac:dyDescent="0.25">
      <c r="A13" s="274" t="s">
        <v>30</v>
      </c>
      <c r="B13" s="275"/>
      <c r="C13" s="276"/>
      <c r="D13" s="277"/>
      <c r="E13" s="277"/>
      <c r="F13" s="277"/>
      <c r="G13" s="277"/>
      <c r="H13" s="277"/>
      <c r="I13" s="278"/>
    </row>
    <row r="14" spans="1:9" ht="15.75" x14ac:dyDescent="0.25">
      <c r="A14" s="269" t="s">
        <v>90</v>
      </c>
      <c r="B14" s="270"/>
      <c r="C14" s="295"/>
      <c r="D14" s="296"/>
      <c r="E14" s="296"/>
      <c r="F14" s="296"/>
      <c r="G14" s="296"/>
      <c r="H14" s="296"/>
      <c r="I14" s="297"/>
    </row>
    <row r="15" spans="1:9" ht="16.5" thickBot="1" x14ac:dyDescent="0.3">
      <c r="A15" s="291" t="s">
        <v>91</v>
      </c>
      <c r="B15" s="298"/>
      <c r="C15" s="299"/>
      <c r="D15" s="300"/>
      <c r="E15" s="300"/>
      <c r="F15" s="300"/>
      <c r="G15" s="300"/>
      <c r="H15" s="300"/>
      <c r="I15" s="301"/>
    </row>
    <row r="16" spans="1:9" ht="15.75" thickBot="1" x14ac:dyDescent="0.3"/>
    <row r="17" spans="1:9" ht="15.75" x14ac:dyDescent="0.25">
      <c r="A17" s="257" t="s">
        <v>107</v>
      </c>
      <c r="B17" s="258"/>
      <c r="C17" s="389"/>
      <c r="D17" s="304"/>
      <c r="E17" s="304"/>
      <c r="F17" s="304"/>
      <c r="G17" s="304"/>
      <c r="H17" s="304"/>
      <c r="I17" s="305"/>
    </row>
    <row r="18" spans="1:9" ht="15.75" x14ac:dyDescent="0.25">
      <c r="A18" s="269" t="s">
        <v>151</v>
      </c>
      <c r="B18" s="270"/>
      <c r="C18" s="276">
        <v>0</v>
      </c>
      <c r="D18" s="277"/>
      <c r="E18" s="277"/>
      <c r="F18" s="277"/>
      <c r="G18" s="277"/>
      <c r="H18" s="277"/>
      <c r="I18" s="278"/>
    </row>
    <row r="19" spans="1:9" ht="19.5" thickBot="1" x14ac:dyDescent="0.35">
      <c r="A19" s="281" t="s">
        <v>107</v>
      </c>
      <c r="B19" s="282"/>
      <c r="C19" s="382" t="s">
        <v>72</v>
      </c>
      <c r="D19" s="383"/>
      <c r="E19" s="383"/>
      <c r="F19" s="383"/>
      <c r="G19" s="383"/>
      <c r="H19" s="383"/>
      <c r="I19" s="384"/>
    </row>
    <row r="20" spans="1:9" ht="15.75" thickBot="1" x14ac:dyDescent="0.3"/>
    <row r="21" spans="1:9" ht="16.5" thickBot="1" x14ac:dyDescent="0.3">
      <c r="A21" s="67" t="s">
        <v>116</v>
      </c>
      <c r="B21" s="66"/>
      <c r="C21" s="385">
        <v>0</v>
      </c>
      <c r="D21" s="286"/>
      <c r="E21" s="386"/>
      <c r="F21" s="386"/>
    </row>
    <row r="22" spans="1:9" ht="16.5" thickBot="1" x14ac:dyDescent="0.3">
      <c r="A22" s="291" t="s">
        <v>117</v>
      </c>
      <c r="B22" s="292"/>
      <c r="C22" s="387">
        <v>0</v>
      </c>
      <c r="D22" s="388"/>
      <c r="E22" s="386"/>
      <c r="F22" s="386"/>
    </row>
    <row r="24" spans="1:9" ht="15.75" hidden="1" thickBot="1" x14ac:dyDescent="0.3">
      <c r="A24" s="267"/>
      <c r="B24" s="267"/>
      <c r="C24" s="267"/>
      <c r="D24" s="267"/>
      <c r="E24" s="267"/>
      <c r="F24" s="267"/>
      <c r="G24" s="267"/>
      <c r="H24" s="267"/>
      <c r="I24" s="267"/>
    </row>
    <row r="25" spans="1:9" hidden="1" x14ac:dyDescent="0.25">
      <c r="A25" s="392" t="s">
        <v>118</v>
      </c>
      <c r="B25" s="393"/>
      <c r="C25" s="392" t="s">
        <v>119</v>
      </c>
      <c r="D25" s="393"/>
      <c r="E25" s="392" t="s">
        <v>38</v>
      </c>
      <c r="F25" s="393"/>
      <c r="G25" s="392" t="s">
        <v>120</v>
      </c>
      <c r="H25" s="393"/>
      <c r="I25" s="154" t="s">
        <v>121</v>
      </c>
    </row>
    <row r="26" spans="1:9" hidden="1" x14ac:dyDescent="0.25">
      <c r="A26" s="390"/>
      <c r="B26" s="391"/>
      <c r="C26" s="390">
        <v>1</v>
      </c>
      <c r="D26" s="391"/>
      <c r="E26" s="394">
        <v>1</v>
      </c>
      <c r="F26" s="395"/>
      <c r="G26" s="390">
        <f>C26*E26</f>
        <v>1</v>
      </c>
      <c r="H26" s="391"/>
      <c r="I26" s="155">
        <f>G26</f>
        <v>1</v>
      </c>
    </row>
    <row r="27" spans="1:9" hidden="1" x14ac:dyDescent="0.25">
      <c r="A27" s="390"/>
      <c r="B27" s="391"/>
      <c r="C27" s="390"/>
      <c r="D27" s="391"/>
      <c r="E27" s="394">
        <v>1</v>
      </c>
      <c r="F27" s="395"/>
      <c r="G27" s="390">
        <f t="shared" ref="G27:G31" si="0">C27*E27</f>
        <v>0</v>
      </c>
      <c r="H27" s="391"/>
      <c r="I27" s="155">
        <f t="shared" ref="I27:I31" si="1">G27</f>
        <v>0</v>
      </c>
    </row>
    <row r="28" spans="1:9" hidden="1" x14ac:dyDescent="0.25">
      <c r="A28" s="390"/>
      <c r="B28" s="391"/>
      <c r="C28" s="390"/>
      <c r="D28" s="391"/>
      <c r="E28" s="394">
        <v>1</v>
      </c>
      <c r="F28" s="395"/>
      <c r="G28" s="390">
        <f t="shared" si="0"/>
        <v>0</v>
      </c>
      <c r="H28" s="391"/>
      <c r="I28" s="155">
        <f t="shared" si="1"/>
        <v>0</v>
      </c>
    </row>
    <row r="29" spans="1:9" hidden="1" x14ac:dyDescent="0.25">
      <c r="A29" s="390"/>
      <c r="B29" s="391"/>
      <c r="C29" s="390"/>
      <c r="D29" s="391"/>
      <c r="E29" s="394">
        <v>1</v>
      </c>
      <c r="F29" s="395"/>
      <c r="G29" s="390">
        <f t="shared" si="0"/>
        <v>0</v>
      </c>
      <c r="H29" s="391"/>
      <c r="I29" s="155">
        <f t="shared" si="1"/>
        <v>0</v>
      </c>
    </row>
    <row r="30" spans="1:9" hidden="1" x14ac:dyDescent="0.25">
      <c r="A30" s="390"/>
      <c r="B30" s="391"/>
      <c r="C30" s="390"/>
      <c r="D30" s="391"/>
      <c r="E30" s="394">
        <v>1</v>
      </c>
      <c r="F30" s="395"/>
      <c r="G30" s="390">
        <f t="shared" si="0"/>
        <v>0</v>
      </c>
      <c r="H30" s="391"/>
      <c r="I30" s="155">
        <f t="shared" si="1"/>
        <v>0</v>
      </c>
    </row>
    <row r="31" spans="1:9" ht="15.75" hidden="1" thickBot="1" x14ac:dyDescent="0.3">
      <c r="A31" s="396"/>
      <c r="B31" s="397"/>
      <c r="C31" s="396"/>
      <c r="D31" s="397"/>
      <c r="E31" s="394">
        <v>1</v>
      </c>
      <c r="F31" s="395"/>
      <c r="G31" s="396">
        <f t="shared" si="0"/>
        <v>0</v>
      </c>
      <c r="H31" s="397"/>
      <c r="I31" s="155">
        <f t="shared" si="1"/>
        <v>0</v>
      </c>
    </row>
    <row r="32" spans="1:9" ht="19.5" hidden="1" thickBot="1" x14ac:dyDescent="0.35">
      <c r="A32" s="398" t="s">
        <v>125</v>
      </c>
      <c r="B32" s="399"/>
      <c r="C32" s="399"/>
      <c r="D32" s="399"/>
      <c r="E32" s="399"/>
      <c r="F32" s="400"/>
      <c r="G32" s="401" t="s">
        <v>122</v>
      </c>
      <c r="H32" s="402"/>
      <c r="I32" s="156">
        <f>SUM(I26:I31)</f>
        <v>1</v>
      </c>
    </row>
    <row r="33" spans="1:6" s="84" customFormat="1" ht="60.75" thickBot="1" x14ac:dyDescent="0.45">
      <c r="A33" s="403" t="s">
        <v>170</v>
      </c>
      <c r="B33" s="404"/>
      <c r="C33" s="404"/>
      <c r="D33" s="88" t="s">
        <v>74</v>
      </c>
      <c r="E33" s="88" t="s">
        <v>73</v>
      </c>
      <c r="F33" s="88" t="s">
        <v>72</v>
      </c>
    </row>
    <row r="34" spans="1:6" s="84" customFormat="1" ht="13.5" customHeight="1" thickBot="1" x14ac:dyDescent="0.25">
      <c r="A34" s="109"/>
      <c r="B34" s="109" t="s">
        <v>44</v>
      </c>
      <c r="C34" s="109" t="s">
        <v>29</v>
      </c>
      <c r="D34" s="405" t="s">
        <v>3</v>
      </c>
      <c r="E34" s="406"/>
      <c r="F34" s="407"/>
    </row>
    <row r="35" spans="1:6" s="84" customFormat="1" ht="12.75" customHeight="1" x14ac:dyDescent="0.2">
      <c r="A35" s="110" t="s">
        <v>45</v>
      </c>
      <c r="B35" s="104">
        <v>2</v>
      </c>
      <c r="C35" s="105">
        <v>0</v>
      </c>
      <c r="D35" s="106" t="s">
        <v>158</v>
      </c>
      <c r="E35" s="107">
        <v>16</v>
      </c>
      <c r="F35" s="108">
        <v>20</v>
      </c>
    </row>
    <row r="36" spans="1:6" s="84" customFormat="1" ht="12.75" customHeight="1" x14ac:dyDescent="0.2">
      <c r="A36" s="111" t="s">
        <v>47</v>
      </c>
      <c r="B36" s="101">
        <v>12</v>
      </c>
      <c r="C36" s="98">
        <v>0</v>
      </c>
      <c r="D36" s="95">
        <v>10</v>
      </c>
      <c r="E36" s="89">
        <v>12</v>
      </c>
      <c r="F36" s="91">
        <v>14</v>
      </c>
    </row>
    <row r="37" spans="1:6" s="84" customFormat="1" ht="25.5" x14ac:dyDescent="0.2">
      <c r="A37" s="111" t="s">
        <v>48</v>
      </c>
      <c r="B37" s="102">
        <v>13</v>
      </c>
      <c r="C37" s="99">
        <v>0</v>
      </c>
      <c r="D37" s="96">
        <v>10</v>
      </c>
      <c r="E37" s="90">
        <v>9</v>
      </c>
      <c r="F37" s="92">
        <v>11</v>
      </c>
    </row>
    <row r="38" spans="1:6" s="84" customFormat="1" ht="25.5" x14ac:dyDescent="0.2">
      <c r="A38" s="111" t="s">
        <v>48</v>
      </c>
      <c r="B38" s="102">
        <v>14</v>
      </c>
      <c r="C38" s="99">
        <v>0</v>
      </c>
      <c r="D38" s="96">
        <v>10</v>
      </c>
      <c r="E38" s="90">
        <v>9</v>
      </c>
      <c r="F38" s="92">
        <v>11</v>
      </c>
    </row>
    <row r="39" spans="1:6" s="84" customFormat="1" ht="12.75" x14ac:dyDescent="0.2">
      <c r="A39" s="111" t="s">
        <v>45</v>
      </c>
      <c r="B39" s="101">
        <v>21</v>
      </c>
      <c r="C39" s="98">
        <v>0</v>
      </c>
      <c r="D39" s="95" t="s">
        <v>158</v>
      </c>
      <c r="E39" s="89">
        <v>16</v>
      </c>
      <c r="F39" s="91">
        <v>20</v>
      </c>
    </row>
    <row r="40" spans="1:6" s="84" customFormat="1" ht="12.75" x14ac:dyDescent="0.2">
      <c r="A40" s="111" t="s">
        <v>49</v>
      </c>
      <c r="B40" s="101">
        <v>23</v>
      </c>
      <c r="C40" s="98">
        <v>0</v>
      </c>
      <c r="D40" s="95">
        <v>6</v>
      </c>
      <c r="E40" s="89">
        <v>6</v>
      </c>
      <c r="F40" s="91">
        <v>6</v>
      </c>
    </row>
    <row r="41" spans="1:6" s="84" customFormat="1" ht="25.5" x14ac:dyDescent="0.2">
      <c r="A41" s="111" t="s">
        <v>50</v>
      </c>
      <c r="B41" s="102">
        <v>24</v>
      </c>
      <c r="C41" s="99">
        <v>0</v>
      </c>
      <c r="D41" s="96">
        <v>10</v>
      </c>
      <c r="E41" s="90">
        <v>12</v>
      </c>
      <c r="F41" s="92">
        <v>14</v>
      </c>
    </row>
    <row r="42" spans="1:6" s="84" customFormat="1" ht="12.75" x14ac:dyDescent="0.2">
      <c r="A42" s="111" t="s">
        <v>51</v>
      </c>
      <c r="B42" s="101">
        <v>33</v>
      </c>
      <c r="C42" s="98">
        <v>0</v>
      </c>
      <c r="D42" s="95">
        <v>12</v>
      </c>
      <c r="E42" s="89">
        <v>14</v>
      </c>
      <c r="F42" s="91">
        <v>16</v>
      </c>
    </row>
    <row r="43" spans="1:6" s="84" customFormat="1" ht="12.75" x14ac:dyDescent="0.2">
      <c r="A43" s="111" t="s">
        <v>52</v>
      </c>
      <c r="B43" s="101">
        <v>34</v>
      </c>
      <c r="C43" s="98">
        <v>0</v>
      </c>
      <c r="D43" s="95">
        <v>8</v>
      </c>
      <c r="E43" s="89">
        <v>10</v>
      </c>
      <c r="F43" s="91">
        <v>12</v>
      </c>
    </row>
    <row r="44" spans="1:6" s="84" customFormat="1" ht="38.25" x14ac:dyDescent="0.2">
      <c r="A44" s="111" t="s">
        <v>53</v>
      </c>
      <c r="B44" s="102">
        <v>34</v>
      </c>
      <c r="C44" s="99">
        <v>0</v>
      </c>
      <c r="D44" s="96">
        <v>7</v>
      </c>
      <c r="E44" s="90">
        <v>8</v>
      </c>
      <c r="F44" s="92">
        <v>12</v>
      </c>
    </row>
    <row r="45" spans="1:6" s="84" customFormat="1" ht="12.75" x14ac:dyDescent="0.2">
      <c r="A45" s="111" t="s">
        <v>55</v>
      </c>
      <c r="B45" s="101">
        <v>36</v>
      </c>
      <c r="C45" s="98">
        <v>0</v>
      </c>
      <c r="D45" s="95">
        <v>8</v>
      </c>
      <c r="E45" s="89">
        <v>10</v>
      </c>
      <c r="F45" s="91">
        <v>11</v>
      </c>
    </row>
    <row r="46" spans="1:6" s="84" customFormat="1" ht="12.75" x14ac:dyDescent="0.2">
      <c r="A46" s="111" t="s">
        <v>56</v>
      </c>
      <c r="B46" s="101">
        <v>42</v>
      </c>
      <c r="C46" s="98">
        <v>0</v>
      </c>
      <c r="D46" s="95">
        <v>7</v>
      </c>
      <c r="E46" s="89">
        <v>7</v>
      </c>
      <c r="F46" s="91">
        <v>7</v>
      </c>
    </row>
    <row r="47" spans="1:6" s="84" customFormat="1" ht="12.75" x14ac:dyDescent="0.2">
      <c r="A47" s="111" t="s">
        <v>57</v>
      </c>
      <c r="B47" s="101">
        <v>44</v>
      </c>
      <c r="C47" s="98">
        <v>0</v>
      </c>
      <c r="D47" s="95">
        <v>7</v>
      </c>
      <c r="E47" s="89">
        <v>7</v>
      </c>
      <c r="F47" s="91">
        <v>7</v>
      </c>
    </row>
    <row r="48" spans="1:6" s="84" customFormat="1" ht="12.75" customHeight="1" x14ac:dyDescent="0.2">
      <c r="A48" s="111" t="s">
        <v>58</v>
      </c>
      <c r="B48" s="101">
        <v>50</v>
      </c>
      <c r="C48" s="98">
        <v>0</v>
      </c>
      <c r="D48" s="95">
        <v>6</v>
      </c>
      <c r="E48" s="89">
        <v>7</v>
      </c>
      <c r="F48" s="91">
        <v>8</v>
      </c>
    </row>
    <row r="49" spans="1:16" s="84" customFormat="1" ht="12.75" customHeight="1" x14ac:dyDescent="0.2">
      <c r="A49" s="111" t="s">
        <v>59</v>
      </c>
      <c r="B49" s="101">
        <v>53</v>
      </c>
      <c r="C49" s="98">
        <v>0</v>
      </c>
      <c r="D49" s="95">
        <v>6</v>
      </c>
      <c r="E49" s="89">
        <v>7</v>
      </c>
      <c r="F49" s="91">
        <v>8</v>
      </c>
    </row>
    <row r="50" spans="1:16" s="84" customFormat="1" ht="12.75" customHeight="1" thickBot="1" x14ac:dyDescent="0.25">
      <c r="A50" s="112" t="s">
        <v>60</v>
      </c>
      <c r="B50" s="103">
        <v>99</v>
      </c>
      <c r="C50" s="100">
        <v>0</v>
      </c>
      <c r="D50" s="97">
        <v>8</v>
      </c>
      <c r="E50" s="93">
        <v>10</v>
      </c>
      <c r="F50" s="94">
        <v>11</v>
      </c>
      <c r="K50" s="158"/>
      <c r="L50" s="158"/>
    </row>
    <row r="51" spans="1:16" s="84" customFormat="1" ht="12.75" x14ac:dyDescent="0.2">
      <c r="A51" s="84" t="s">
        <v>159</v>
      </c>
      <c r="C51" s="85">
        <f>SUM(C35:C50)</f>
        <v>0</v>
      </c>
      <c r="K51" s="158"/>
      <c r="L51" s="158"/>
    </row>
    <row r="52" spans="1:16" s="84" customFormat="1" ht="12.75" hidden="1" x14ac:dyDescent="0.2">
      <c r="K52" s="158"/>
      <c r="L52" s="158"/>
    </row>
    <row r="53" spans="1:16" s="84" customFormat="1" ht="12.75" hidden="1" x14ac:dyDescent="0.2">
      <c r="A53" s="138" t="s">
        <v>160</v>
      </c>
      <c r="B53" s="84" t="e">
        <f>C51/(C36/D36+C37/D37+C38/D38+C40/D40+C41/D41+C42/D42+C43/D43+C44/D44+C45/D45+C46/D46+C47/D47+C48/D48+C49/D49+C50/D50)</f>
        <v>#DIV/0!</v>
      </c>
      <c r="C53" s="86" t="e">
        <f>ROUND(B53,0)</f>
        <v>#DIV/0!</v>
      </c>
      <c r="K53" s="158"/>
      <c r="L53" s="158"/>
    </row>
    <row r="54" spans="1:16" s="84" customFormat="1" ht="12.75" hidden="1" x14ac:dyDescent="0.2">
      <c r="A54" s="138" t="s">
        <v>161</v>
      </c>
      <c r="B54" s="84" t="e">
        <f>C51/(C35/E35+C36/E36+C37/E37+C38/E38+C39/E39+C40/E40+C41/E41+C42/E42+C43/E43+C44/E44+C45/E45+C46/E46+C47/E47+C48/E48+C49/E49+C50/E50)</f>
        <v>#DIV/0!</v>
      </c>
      <c r="C54" s="86" t="e">
        <f>ROUND(B54,0)</f>
        <v>#DIV/0!</v>
      </c>
      <c r="K54" s="158"/>
      <c r="L54" s="158"/>
    </row>
    <row r="55" spans="1:16" s="84" customFormat="1" ht="12.75" hidden="1" x14ac:dyDescent="0.2">
      <c r="A55" s="138" t="s">
        <v>162</v>
      </c>
      <c r="B55" s="84" t="e">
        <f>C51/(C35/F35+C36/F36+C37/F37+C38/F38+C39/F39+C40/F40+C41/F41+C42/F42+C43/F43+C44/F44+C45/F45+C46/F46+C47/F47+C48/F48+C49/F49+C50/F50)</f>
        <v>#DIV/0!</v>
      </c>
      <c r="C55" s="86" t="e">
        <f>ROUND(B55,0)</f>
        <v>#DIV/0!</v>
      </c>
      <c r="K55" s="158"/>
      <c r="L55" s="158"/>
    </row>
    <row r="56" spans="1:16" s="84" customFormat="1" ht="12.75" hidden="1" x14ac:dyDescent="0.2">
      <c r="A56" s="138"/>
      <c r="C56" s="87"/>
      <c r="K56" s="158"/>
      <c r="L56" s="158"/>
    </row>
    <row r="57" spans="1:16" s="84" customFormat="1" ht="12.75" hidden="1" x14ac:dyDescent="0.2">
      <c r="A57" s="138" t="s">
        <v>163</v>
      </c>
      <c r="B57" s="86" t="e">
        <f>C53-2</f>
        <v>#DIV/0!</v>
      </c>
      <c r="K57" s="158"/>
      <c r="L57" s="158"/>
    </row>
    <row r="58" spans="1:16" s="84" customFormat="1" ht="12.75" hidden="1" x14ac:dyDescent="0.2">
      <c r="A58" s="138" t="s">
        <v>164</v>
      </c>
      <c r="B58" s="86" t="e">
        <f>C54-2</f>
        <v>#DIV/0!</v>
      </c>
      <c r="K58" s="158"/>
      <c r="L58" s="158"/>
    </row>
    <row r="59" spans="1:16" s="84" customFormat="1" ht="12.75" hidden="1" x14ac:dyDescent="0.2">
      <c r="A59" s="138" t="s">
        <v>165</v>
      </c>
      <c r="B59" s="86" t="e">
        <f>C55-2</f>
        <v>#DIV/0!</v>
      </c>
      <c r="K59" s="158"/>
      <c r="L59" s="158"/>
    </row>
    <row r="60" spans="1:16" s="84" customFormat="1" ht="12.75" hidden="1" x14ac:dyDescent="0.2">
      <c r="A60" s="138"/>
      <c r="K60" s="158"/>
      <c r="L60" s="158"/>
    </row>
    <row r="61" spans="1:16" s="84" customFormat="1" ht="12.75" hidden="1" x14ac:dyDescent="0.2">
      <c r="A61" s="138" t="s">
        <v>166</v>
      </c>
      <c r="B61" s="86" t="e">
        <f>C51-C53</f>
        <v>#DIV/0!</v>
      </c>
      <c r="C61" s="408" t="s">
        <v>167</v>
      </c>
      <c r="D61" s="408"/>
      <c r="E61" s="408"/>
      <c r="F61" s="408"/>
      <c r="K61" s="158"/>
      <c r="L61" s="158"/>
    </row>
    <row r="62" spans="1:16" s="84" customFormat="1" ht="12.75" hidden="1" x14ac:dyDescent="0.2">
      <c r="A62" s="138" t="s">
        <v>168</v>
      </c>
      <c r="B62" s="86" t="e">
        <f>C51-C54</f>
        <v>#DIV/0!</v>
      </c>
      <c r="C62" s="409"/>
      <c r="D62" s="409"/>
      <c r="E62" s="409"/>
      <c r="F62" s="409"/>
      <c r="K62" s="158"/>
      <c r="L62" s="158"/>
    </row>
    <row r="63" spans="1:16" s="84" customFormat="1" ht="12.75" hidden="1" x14ac:dyDescent="0.2">
      <c r="A63" s="138" t="s">
        <v>169</v>
      </c>
      <c r="B63" s="86" t="e">
        <f>C51-C55</f>
        <v>#DIV/0!</v>
      </c>
      <c r="C63" s="409"/>
      <c r="D63" s="409"/>
      <c r="E63" s="409"/>
      <c r="F63" s="409"/>
      <c r="K63" s="158"/>
      <c r="L63" s="158"/>
    </row>
    <row r="64" spans="1:16" ht="19.5" thickBot="1" x14ac:dyDescent="0.35">
      <c r="A64" s="318" t="s">
        <v>202</v>
      </c>
      <c r="B64" s="318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</row>
    <row r="65" spans="1:18" hidden="1" x14ac:dyDescent="0.25">
      <c r="A65" t="s">
        <v>173</v>
      </c>
      <c r="B65" s="167" t="e">
        <f>B63</f>
        <v>#DIV/0!</v>
      </c>
      <c r="C65" s="169" t="e">
        <f>SUM(D66:P66)</f>
        <v>#DIV/0!</v>
      </c>
      <c r="D65" s="115" t="e">
        <f>B65</f>
        <v>#DIV/0!</v>
      </c>
      <c r="E65" s="115" t="e">
        <f t="shared" ref="E65:P65" si="2">D65-1</f>
        <v>#DIV/0!</v>
      </c>
      <c r="F65" s="115" t="e">
        <f t="shared" si="2"/>
        <v>#DIV/0!</v>
      </c>
      <c r="G65" s="115" t="e">
        <f t="shared" si="2"/>
        <v>#DIV/0!</v>
      </c>
      <c r="H65" s="115" t="e">
        <f t="shared" si="2"/>
        <v>#DIV/0!</v>
      </c>
      <c r="I65" s="115" t="e">
        <f t="shared" si="2"/>
        <v>#DIV/0!</v>
      </c>
      <c r="J65" s="115" t="e">
        <f t="shared" si="2"/>
        <v>#DIV/0!</v>
      </c>
      <c r="K65" s="115" t="e">
        <f t="shared" si="2"/>
        <v>#DIV/0!</v>
      </c>
      <c r="L65" s="115" t="e">
        <f t="shared" si="2"/>
        <v>#DIV/0!</v>
      </c>
      <c r="M65" s="115" t="e">
        <f t="shared" si="2"/>
        <v>#DIV/0!</v>
      </c>
      <c r="N65" s="115" t="e">
        <f t="shared" si="2"/>
        <v>#DIV/0!</v>
      </c>
      <c r="O65" s="115" t="e">
        <f t="shared" si="2"/>
        <v>#DIV/0!</v>
      </c>
      <c r="P65" s="115" t="e">
        <f t="shared" si="2"/>
        <v>#DIV/0!</v>
      </c>
    </row>
    <row r="66" spans="1:18" x14ac:dyDescent="0.25">
      <c r="A66" s="172" t="s">
        <v>211</v>
      </c>
      <c r="B66" s="173">
        <v>75</v>
      </c>
      <c r="C66" s="169">
        <f>B66/50</f>
        <v>1.5</v>
      </c>
      <c r="D66" s="115" t="e">
        <f>IF(D65&gt;0,1,0)</f>
        <v>#DIV/0!</v>
      </c>
      <c r="E66" s="115" t="e">
        <f>IF(E65&gt;0,1.25,0)</f>
        <v>#DIV/0!</v>
      </c>
      <c r="F66" s="115" t="e">
        <f>IF(F65&gt;0,1.5,0)</f>
        <v>#DIV/0!</v>
      </c>
      <c r="G66" s="115" t="e">
        <f t="shared" ref="G66:P66" si="3">IF(G65&gt;0,1.5,0)</f>
        <v>#DIV/0!</v>
      </c>
      <c r="H66" s="115" t="e">
        <f t="shared" si="3"/>
        <v>#DIV/0!</v>
      </c>
      <c r="I66" s="115" t="e">
        <f t="shared" si="3"/>
        <v>#DIV/0!</v>
      </c>
      <c r="J66" s="115" t="e">
        <f t="shared" si="3"/>
        <v>#DIV/0!</v>
      </c>
      <c r="K66" s="115" t="e">
        <f t="shared" si="3"/>
        <v>#DIV/0!</v>
      </c>
      <c r="L66" s="115" t="e">
        <f t="shared" si="3"/>
        <v>#DIV/0!</v>
      </c>
      <c r="M66" s="115" t="e">
        <f t="shared" si="3"/>
        <v>#DIV/0!</v>
      </c>
      <c r="N66" s="115" t="e">
        <f t="shared" si="3"/>
        <v>#DIV/0!</v>
      </c>
      <c r="O66" s="115" t="e">
        <f t="shared" si="3"/>
        <v>#DIV/0!</v>
      </c>
      <c r="P66" s="115" t="e">
        <f t="shared" si="3"/>
        <v>#DIV/0!</v>
      </c>
    </row>
    <row r="67" spans="1:18" ht="15.75" thickBot="1" x14ac:dyDescent="0.3">
      <c r="A67" s="172" t="s">
        <v>212</v>
      </c>
      <c r="B67" s="173">
        <v>8</v>
      </c>
      <c r="C67" s="169">
        <f>B67</f>
        <v>8</v>
      </c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</row>
    <row r="68" spans="1:18" hidden="1" x14ac:dyDescent="0.25">
      <c r="A68" t="s">
        <v>177</v>
      </c>
      <c r="B68" s="167" t="e">
        <f>B59</f>
        <v>#DIV/0!</v>
      </c>
      <c r="C68" s="169" t="e">
        <f>B68</f>
        <v>#DIV/0!</v>
      </c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</row>
    <row r="69" spans="1:18" hidden="1" x14ac:dyDescent="0.25">
      <c r="B69" s="114"/>
      <c r="C69" s="169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</row>
    <row r="70" spans="1:18" hidden="1" x14ac:dyDescent="0.25">
      <c r="B70" s="114"/>
      <c r="C70" s="169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</row>
    <row r="71" spans="1:18" hidden="1" x14ac:dyDescent="0.25">
      <c r="B71" s="114"/>
      <c r="C71" s="169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</row>
    <row r="72" spans="1:18" hidden="1" x14ac:dyDescent="0.25">
      <c r="A72" t="s">
        <v>213</v>
      </c>
      <c r="B72" s="114"/>
      <c r="C72" s="169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</row>
    <row r="73" spans="1:18" hidden="1" x14ac:dyDescent="0.25">
      <c r="B73" s="114"/>
      <c r="C73" s="169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</row>
    <row r="74" spans="1:18" hidden="1" x14ac:dyDescent="0.25">
      <c r="A74" s="152" t="e">
        <f>CONCATENATE("C = 27 x ",C65," x ",C66," x 1,20 / ",C68," = ")</f>
        <v>#DIV/0!</v>
      </c>
      <c r="B74" s="165" t="e">
        <f>ROUND(27*C65*C66*1.2/C68, 2)</f>
        <v>#DIV/0!</v>
      </c>
      <c r="C74" s="170" t="str">
        <f>CONCATENATE("$ par période de ",B66," minutes")</f>
        <v>$ par période de 75 minutes</v>
      </c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66"/>
      <c r="R74" s="166"/>
    </row>
    <row r="75" spans="1:18" hidden="1" x14ac:dyDescent="0.25">
      <c r="B75" s="114"/>
      <c r="C75" s="169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</row>
    <row r="76" spans="1:18" ht="15.75" hidden="1" thickBot="1" x14ac:dyDescent="0.3">
      <c r="B76" s="165" t="e">
        <f>B74*C67</f>
        <v>#DIV/0!</v>
      </c>
      <c r="C76" s="170" t="s">
        <v>179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66"/>
      <c r="R76" s="166"/>
    </row>
    <row r="77" spans="1:18" ht="19.5" thickBot="1" x14ac:dyDescent="0.35">
      <c r="A77" s="319" t="s">
        <v>143</v>
      </c>
      <c r="B77" s="320"/>
      <c r="C77" s="321">
        <f>C51</f>
        <v>0</v>
      </c>
      <c r="D77" s="321"/>
      <c r="E77" s="321"/>
      <c r="F77" s="321"/>
      <c r="G77" s="321"/>
      <c r="H77" s="321"/>
      <c r="I77" s="322"/>
      <c r="J77" s="115"/>
      <c r="K77" s="115" t="e">
        <f>MROUND(C78,1)</f>
        <v>#DIV/0!</v>
      </c>
      <c r="L77" s="136" t="e">
        <f>IF(C78="","",VLOOKUP(C78,'Donnée liste déroulante'!A64:B73,2))</f>
        <v>#DIV/0!</v>
      </c>
      <c r="M77" s="136"/>
      <c r="N77" s="115"/>
      <c r="O77" s="115"/>
      <c r="P77" s="115"/>
    </row>
    <row r="78" spans="1:18" ht="19.5" thickBot="1" x14ac:dyDescent="0.35">
      <c r="A78" s="319" t="s">
        <v>144</v>
      </c>
      <c r="B78" s="320"/>
      <c r="C78" s="323" t="e">
        <f>B65</f>
        <v>#DIV/0!</v>
      </c>
      <c r="D78" s="323"/>
      <c r="E78" s="323"/>
      <c r="F78" s="323"/>
      <c r="G78" s="323"/>
      <c r="H78" s="323"/>
      <c r="I78" s="324"/>
      <c r="K78" s="116" t="e">
        <f>IF(C78="","",VLOOKUP(K77,'Donnée liste déroulante'!A64:B73,2))</f>
        <v>#DIV/0!</v>
      </c>
      <c r="L78" s="115"/>
      <c r="M78" s="71"/>
    </row>
    <row r="79" spans="1:18" ht="19.5" thickBot="1" x14ac:dyDescent="0.35">
      <c r="A79" s="325" t="s">
        <v>204</v>
      </c>
      <c r="B79" s="326"/>
      <c r="C79" s="203" t="e">
        <f>B76</f>
        <v>#DIV/0!</v>
      </c>
      <c r="D79" s="200"/>
      <c r="E79" s="327" t="s">
        <v>200</v>
      </c>
      <c r="F79" s="328"/>
      <c r="G79" s="328"/>
      <c r="H79" s="202" t="e">
        <f>B74</f>
        <v>#DIV/0!</v>
      </c>
      <c r="I79" s="200"/>
    </row>
    <row r="80" spans="1:18" ht="19.5" thickBot="1" x14ac:dyDescent="0.35">
      <c r="A80" s="317" t="s">
        <v>205</v>
      </c>
      <c r="B80" s="317"/>
      <c r="C80" s="204" t="e">
        <f>C79*20</f>
        <v>#DIV/0!</v>
      </c>
      <c r="D80" s="201"/>
      <c r="E80" s="201"/>
      <c r="F80" s="201"/>
      <c r="G80" s="201"/>
      <c r="H80" s="201"/>
      <c r="I80" s="205"/>
    </row>
    <row r="85" spans="1:10" ht="18.75" x14ac:dyDescent="0.3">
      <c r="A85" s="162" t="s">
        <v>207</v>
      </c>
      <c r="B85" s="153">
        <f ca="1">TODAY()</f>
        <v>42421</v>
      </c>
      <c r="D85" s="69" t="s">
        <v>149</v>
      </c>
      <c r="F85" s="69" t="s">
        <v>150</v>
      </c>
    </row>
    <row r="86" spans="1:10" x14ac:dyDescent="0.25">
      <c r="B86" s="114"/>
      <c r="C86" s="114"/>
    </row>
    <row r="87" spans="1:10" ht="18.75" x14ac:dyDescent="0.3">
      <c r="A87" s="164" t="s">
        <v>209</v>
      </c>
      <c r="B87" s="163"/>
      <c r="C87" s="140"/>
      <c r="D87" s="73"/>
      <c r="E87" s="73"/>
      <c r="F87" s="73"/>
      <c r="G87" s="73"/>
      <c r="H87" s="73"/>
      <c r="I87" s="73"/>
      <c r="J87" s="73"/>
    </row>
    <row r="89" spans="1:10" x14ac:dyDescent="0.25">
      <c r="A89" s="255" t="s">
        <v>112</v>
      </c>
      <c r="B89" s="255"/>
    </row>
    <row r="90" spans="1:10" x14ac:dyDescent="0.25">
      <c r="A90" s="255"/>
      <c r="B90" s="255"/>
    </row>
  </sheetData>
  <sheetProtection password="9B11" sheet="1" objects="1" scenarios="1"/>
  <protectedRanges>
    <protectedRange sqref="C10:I15 C17:I18 C21:D22 C35:C50 B66" name="Plage1"/>
  </protectedRanges>
  <mergeCells count="69">
    <mergeCell ref="A79:B79"/>
    <mergeCell ref="E79:G79"/>
    <mergeCell ref="A80:B80"/>
    <mergeCell ref="A89:B90"/>
    <mergeCell ref="A33:C33"/>
    <mergeCell ref="D34:F34"/>
    <mergeCell ref="C61:F63"/>
    <mergeCell ref="A64:B64"/>
    <mergeCell ref="A77:B77"/>
    <mergeCell ref="C77:I77"/>
    <mergeCell ref="A78:B78"/>
    <mergeCell ref="C78:I78"/>
    <mergeCell ref="A31:B31"/>
    <mergeCell ref="C31:D31"/>
    <mergeCell ref="E31:F31"/>
    <mergeCell ref="G31:H31"/>
    <mergeCell ref="A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G28:H28"/>
    <mergeCell ref="G25:H25"/>
    <mergeCell ref="A27:B27"/>
    <mergeCell ref="C27:D27"/>
    <mergeCell ref="E27:F27"/>
    <mergeCell ref="G27:H27"/>
    <mergeCell ref="A26:B26"/>
    <mergeCell ref="C26:D26"/>
    <mergeCell ref="E26:F26"/>
    <mergeCell ref="A25:B25"/>
    <mergeCell ref="C25:D25"/>
    <mergeCell ref="E25:F25"/>
    <mergeCell ref="A28:B28"/>
    <mergeCell ref="C28:D28"/>
    <mergeCell ref="E28:F28"/>
    <mergeCell ref="G26:H26"/>
    <mergeCell ref="C14:I14"/>
    <mergeCell ref="A15:B15"/>
    <mergeCell ref="C15:I15"/>
    <mergeCell ref="A17:B17"/>
    <mergeCell ref="C17:I17"/>
    <mergeCell ref="A24:I24"/>
    <mergeCell ref="A11:B11"/>
    <mergeCell ref="C11:I11"/>
    <mergeCell ref="A12:B12"/>
    <mergeCell ref="C12:I12"/>
    <mergeCell ref="A13:B13"/>
    <mergeCell ref="C13:I13"/>
    <mergeCell ref="A18:B18"/>
    <mergeCell ref="C18:I18"/>
    <mergeCell ref="A19:B19"/>
    <mergeCell ref="C19:I19"/>
    <mergeCell ref="C21:D21"/>
    <mergeCell ref="E21:F22"/>
    <mergeCell ref="A22:B22"/>
    <mergeCell ref="C22:D22"/>
    <mergeCell ref="A14:B14"/>
    <mergeCell ref="A1:I5"/>
    <mergeCell ref="A7:B7"/>
    <mergeCell ref="C7:E7"/>
    <mergeCell ref="A9:I9"/>
    <mergeCell ref="A10:B10"/>
    <mergeCell ref="C10:I10"/>
  </mergeCells>
  <hyperlinks>
    <hyperlink ref="A89:B90" location="Menu!A1" display="Retour au menu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5" r:id="rId4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84</xdr:row>
                    <xdr:rowOff>19050</xdr:rowOff>
                  </from>
                  <to>
                    <xdr:col>7</xdr:col>
                    <xdr:colOff>219075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5" name="Drop Down 4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6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84</xdr:row>
                    <xdr:rowOff>19050</xdr:rowOff>
                  </from>
                  <to>
                    <xdr:col>5</xdr:col>
                    <xdr:colOff>57150</xdr:colOff>
                    <xdr:row>85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4">
    <pageSetUpPr autoPageBreaks="0" fitToPage="1"/>
  </sheetPr>
  <dimension ref="A1:R50"/>
  <sheetViews>
    <sheetView showGridLines="0" showRowColHeaders="0" topLeftCell="A31" zoomScaleNormal="100" workbookViewId="0">
      <selection activeCell="D49" sqref="D49:E50"/>
    </sheetView>
  </sheetViews>
  <sheetFormatPr baseColWidth="10" defaultRowHeight="15" x14ac:dyDescent="0.25"/>
  <cols>
    <col min="1" max="1" width="32.7109375" bestFit="1" customWidth="1"/>
    <col min="2" max="2" width="47.7109375" customWidth="1"/>
    <col min="3" max="3" width="14" bestFit="1" customWidth="1"/>
    <col min="9" max="9" width="12.28515625" customWidth="1"/>
  </cols>
  <sheetData>
    <row r="1" spans="1:9" ht="15" customHeight="1" x14ac:dyDescent="0.25">
      <c r="A1" s="262" t="s">
        <v>208</v>
      </c>
      <c r="B1" s="262"/>
      <c r="C1" s="262"/>
      <c r="D1" s="262"/>
      <c r="E1" s="262"/>
      <c r="F1" s="262"/>
      <c r="G1" s="262"/>
      <c r="H1" s="262"/>
      <c r="I1" s="262"/>
    </row>
    <row r="2" spans="1:9" ht="15" customHeight="1" x14ac:dyDescent="0.25">
      <c r="A2" s="262"/>
      <c r="B2" s="262"/>
      <c r="C2" s="262"/>
      <c r="D2" s="262"/>
      <c r="E2" s="262"/>
      <c r="F2" s="262"/>
      <c r="G2" s="262"/>
      <c r="H2" s="262"/>
      <c r="I2" s="262"/>
    </row>
    <row r="3" spans="1:9" ht="15" customHeight="1" x14ac:dyDescent="0.25">
      <c r="A3" s="262"/>
      <c r="B3" s="262"/>
      <c r="C3" s="262"/>
      <c r="D3" s="262"/>
      <c r="E3" s="262"/>
      <c r="F3" s="262"/>
      <c r="G3" s="262"/>
      <c r="H3" s="262"/>
      <c r="I3" s="262"/>
    </row>
    <row r="4" spans="1:9" ht="15" customHeight="1" x14ac:dyDescent="0.25">
      <c r="A4" s="262"/>
      <c r="B4" s="262"/>
      <c r="C4" s="262"/>
      <c r="D4" s="262"/>
      <c r="E4" s="262"/>
      <c r="F4" s="262"/>
      <c r="G4" s="262"/>
      <c r="H4" s="262"/>
      <c r="I4" s="262"/>
    </row>
    <row r="5" spans="1:9" x14ac:dyDescent="0.25">
      <c r="A5" s="262"/>
      <c r="B5" s="262"/>
      <c r="C5" s="262"/>
      <c r="D5" s="262"/>
      <c r="E5" s="262"/>
      <c r="F5" s="262"/>
      <c r="G5" s="262"/>
      <c r="H5" s="262"/>
      <c r="I5" s="262"/>
    </row>
    <row r="6" spans="1:9" ht="15.75" thickBot="1" x14ac:dyDescent="0.3"/>
    <row r="7" spans="1:9" ht="29.25" thickBot="1" x14ac:dyDescent="0.5">
      <c r="A7" s="263" t="s">
        <v>85</v>
      </c>
      <c r="B7" s="264"/>
      <c r="C7" s="332" t="s">
        <v>243</v>
      </c>
      <c r="D7" s="332"/>
      <c r="E7" s="333"/>
      <c r="F7" s="139" t="s">
        <v>181</v>
      </c>
      <c r="G7" s="267"/>
      <c r="H7" s="267"/>
      <c r="I7" s="267"/>
    </row>
    <row r="9" spans="1:9" ht="27" thickBot="1" x14ac:dyDescent="0.45">
      <c r="A9" s="268" t="s">
        <v>94</v>
      </c>
      <c r="B9" s="268"/>
      <c r="C9" s="268"/>
      <c r="D9" s="268"/>
      <c r="E9" s="268"/>
      <c r="F9" s="268"/>
      <c r="G9" s="268"/>
      <c r="H9" s="268"/>
      <c r="I9" s="268"/>
    </row>
    <row r="10" spans="1:9" ht="15.75" x14ac:dyDescent="0.25">
      <c r="A10" s="257" t="s">
        <v>88</v>
      </c>
      <c r="B10" s="258"/>
      <c r="C10" s="329"/>
      <c r="D10" s="330"/>
      <c r="E10" s="330"/>
      <c r="F10" s="330"/>
      <c r="G10" s="330"/>
      <c r="H10" s="330"/>
      <c r="I10" s="331"/>
    </row>
    <row r="11" spans="1:9" ht="15.75" x14ac:dyDescent="0.25">
      <c r="A11" s="269" t="s">
        <v>89</v>
      </c>
      <c r="B11" s="270"/>
      <c r="C11" s="337"/>
      <c r="D11" s="338"/>
      <c r="E11" s="338"/>
      <c r="F11" s="338"/>
      <c r="G11" s="338"/>
      <c r="H11" s="338"/>
      <c r="I11" s="339"/>
    </row>
    <row r="12" spans="1:9" ht="15.75" x14ac:dyDescent="0.25">
      <c r="A12" s="269" t="s">
        <v>92</v>
      </c>
      <c r="B12" s="270"/>
      <c r="C12" s="337"/>
      <c r="D12" s="338"/>
      <c r="E12" s="338"/>
      <c r="F12" s="338"/>
      <c r="G12" s="338"/>
      <c r="H12" s="338"/>
      <c r="I12" s="339"/>
    </row>
    <row r="13" spans="1:9" ht="15.75" x14ac:dyDescent="0.25">
      <c r="A13" s="274" t="s">
        <v>30</v>
      </c>
      <c r="B13" s="275"/>
      <c r="C13" s="340"/>
      <c r="D13" s="341"/>
      <c r="E13" s="341"/>
      <c r="F13" s="341"/>
      <c r="G13" s="341"/>
      <c r="H13" s="341"/>
      <c r="I13" s="342"/>
    </row>
    <row r="14" spans="1:9" ht="15.75" x14ac:dyDescent="0.25">
      <c r="A14" s="269" t="s">
        <v>90</v>
      </c>
      <c r="B14" s="270"/>
      <c r="C14" s="354"/>
      <c r="D14" s="355"/>
      <c r="E14" s="355"/>
      <c r="F14" s="355"/>
      <c r="G14" s="355"/>
      <c r="H14" s="355"/>
      <c r="I14" s="356"/>
    </row>
    <row r="15" spans="1:9" ht="16.5" thickBot="1" x14ac:dyDescent="0.3">
      <c r="A15" s="291" t="s">
        <v>91</v>
      </c>
      <c r="B15" s="298"/>
      <c r="C15" s="357"/>
      <c r="D15" s="358"/>
      <c r="E15" s="358"/>
      <c r="F15" s="358"/>
      <c r="G15" s="358"/>
      <c r="H15" s="358"/>
      <c r="I15" s="359"/>
    </row>
    <row r="16" spans="1:9" ht="15.75" thickBot="1" x14ac:dyDescent="0.3"/>
    <row r="17" spans="1:9" ht="15.75" x14ac:dyDescent="0.25">
      <c r="A17" s="257" t="s">
        <v>93</v>
      </c>
      <c r="B17" s="302"/>
      <c r="C17" s="360"/>
      <c r="D17" s="361"/>
      <c r="E17" s="361"/>
      <c r="F17" s="361"/>
      <c r="G17" s="361"/>
      <c r="H17" s="361"/>
      <c r="I17" s="362"/>
    </row>
    <row r="18" spans="1:9" ht="15.75" x14ac:dyDescent="0.25">
      <c r="A18" s="269" t="s">
        <v>151</v>
      </c>
      <c r="B18" s="279"/>
      <c r="C18" s="343">
        <v>0</v>
      </c>
      <c r="D18" s="341"/>
      <c r="E18" s="341"/>
      <c r="F18" s="341"/>
      <c r="G18" s="341"/>
      <c r="H18" s="341"/>
      <c r="I18" s="342"/>
    </row>
    <row r="19" spans="1:9" ht="24" thickBot="1" x14ac:dyDescent="0.4">
      <c r="A19" s="281" t="s">
        <v>107</v>
      </c>
      <c r="B19" s="282"/>
      <c r="C19" s="425" t="s">
        <v>73</v>
      </c>
      <c r="D19" s="425"/>
      <c r="E19" s="425"/>
      <c r="F19" s="425"/>
      <c r="G19" s="425"/>
      <c r="H19" s="425"/>
      <c r="I19" s="426"/>
    </row>
    <row r="20" spans="1:9" ht="15.75" thickBot="1" x14ac:dyDescent="0.3"/>
    <row r="21" spans="1:9" ht="15" customHeight="1" thickBot="1" x14ac:dyDescent="0.3">
      <c r="A21" s="67" t="s">
        <v>116</v>
      </c>
      <c r="B21" s="66"/>
      <c r="C21" s="346"/>
      <c r="D21" s="347"/>
      <c r="E21" s="348" t="s">
        <v>124</v>
      </c>
      <c r="F21" s="349"/>
    </row>
    <row r="22" spans="1:9" ht="15" customHeight="1" thickBot="1" x14ac:dyDescent="0.3">
      <c r="A22" s="291" t="s">
        <v>117</v>
      </c>
      <c r="B22" s="292"/>
      <c r="C22" s="352"/>
      <c r="D22" s="353"/>
      <c r="E22" s="350"/>
      <c r="F22" s="351"/>
    </row>
    <row r="24" spans="1:9" ht="15.75" thickBot="1" x14ac:dyDescent="0.3">
      <c r="A24" s="267"/>
      <c r="B24" s="267"/>
      <c r="C24" s="267"/>
      <c r="D24" s="267"/>
      <c r="E24" s="267"/>
      <c r="F24" s="267"/>
      <c r="G24" s="267"/>
      <c r="H24" s="267"/>
      <c r="I24" s="267"/>
    </row>
    <row r="25" spans="1:9" ht="16.5" customHeight="1" x14ac:dyDescent="0.25">
      <c r="A25" s="423" t="s">
        <v>206</v>
      </c>
      <c r="B25" s="424"/>
      <c r="C25" s="423" t="s">
        <v>119</v>
      </c>
      <c r="D25" s="424"/>
      <c r="E25" s="423" t="s">
        <v>38</v>
      </c>
      <c r="F25" s="424"/>
      <c r="G25" s="423" t="s">
        <v>120</v>
      </c>
      <c r="H25" s="424"/>
      <c r="I25" s="65" t="s">
        <v>121</v>
      </c>
    </row>
    <row r="26" spans="1:9" x14ac:dyDescent="0.25">
      <c r="A26" s="421"/>
      <c r="B26" s="422"/>
      <c r="C26" s="412"/>
      <c r="D26" s="413"/>
      <c r="E26" s="412"/>
      <c r="F26" s="413"/>
      <c r="G26" s="414">
        <f>C26*E26</f>
        <v>0</v>
      </c>
      <c r="H26" s="415"/>
      <c r="I26" s="208">
        <f>ROUND(G26,0)</f>
        <v>0</v>
      </c>
    </row>
    <row r="27" spans="1:9" x14ac:dyDescent="0.25">
      <c r="A27" s="421"/>
      <c r="B27" s="422"/>
      <c r="C27" s="412"/>
      <c r="D27" s="413"/>
      <c r="E27" s="412"/>
      <c r="F27" s="413"/>
      <c r="G27" s="414">
        <f t="shared" ref="G27:G31" si="0">C27*E27</f>
        <v>0</v>
      </c>
      <c r="H27" s="415"/>
      <c r="I27" s="208">
        <f t="shared" ref="I27:I31" si="1">ROUND(G27,0)</f>
        <v>0</v>
      </c>
    </row>
    <row r="28" spans="1:9" x14ac:dyDescent="0.25">
      <c r="A28" s="421"/>
      <c r="B28" s="422"/>
      <c r="C28" s="412"/>
      <c r="D28" s="413"/>
      <c r="E28" s="412"/>
      <c r="F28" s="413"/>
      <c r="G28" s="414">
        <f t="shared" si="0"/>
        <v>0</v>
      </c>
      <c r="H28" s="415"/>
      <c r="I28" s="208">
        <f t="shared" si="1"/>
        <v>0</v>
      </c>
    </row>
    <row r="29" spans="1:9" x14ac:dyDescent="0.25">
      <c r="A29" s="421"/>
      <c r="B29" s="422"/>
      <c r="C29" s="412"/>
      <c r="D29" s="413"/>
      <c r="E29" s="412"/>
      <c r="F29" s="413"/>
      <c r="G29" s="414">
        <f t="shared" si="0"/>
        <v>0</v>
      </c>
      <c r="H29" s="415"/>
      <c r="I29" s="208">
        <f t="shared" si="1"/>
        <v>0</v>
      </c>
    </row>
    <row r="30" spans="1:9" x14ac:dyDescent="0.25">
      <c r="A30" s="421"/>
      <c r="B30" s="422"/>
      <c r="C30" s="412"/>
      <c r="D30" s="413"/>
      <c r="E30" s="412"/>
      <c r="F30" s="413"/>
      <c r="G30" s="414">
        <f t="shared" si="0"/>
        <v>0</v>
      </c>
      <c r="H30" s="415"/>
      <c r="I30" s="208">
        <f t="shared" si="1"/>
        <v>0</v>
      </c>
    </row>
    <row r="31" spans="1:9" ht="15.75" thickBot="1" x14ac:dyDescent="0.3">
      <c r="A31" s="293"/>
      <c r="B31" s="294"/>
      <c r="C31" s="352"/>
      <c r="D31" s="353"/>
      <c r="E31" s="412"/>
      <c r="F31" s="413"/>
      <c r="G31" s="414">
        <f t="shared" si="0"/>
        <v>0</v>
      </c>
      <c r="H31" s="415"/>
      <c r="I31" s="208">
        <f t="shared" si="1"/>
        <v>0</v>
      </c>
    </row>
    <row r="32" spans="1:9" ht="19.5" thickBot="1" x14ac:dyDescent="0.35">
      <c r="A32" s="416" t="s">
        <v>199</v>
      </c>
      <c r="B32" s="417"/>
      <c r="C32" s="417"/>
      <c r="D32" s="417"/>
      <c r="E32" s="417"/>
      <c r="F32" s="418"/>
      <c r="G32" s="419" t="s">
        <v>122</v>
      </c>
      <c r="H32" s="420"/>
      <c r="I32" s="79">
        <f>SUM(I26:I31)</f>
        <v>0</v>
      </c>
    </row>
    <row r="34" spans="1:18" ht="19.5" thickBot="1" x14ac:dyDescent="0.35">
      <c r="A34" s="318" t="s">
        <v>202</v>
      </c>
      <c r="B34" s="318"/>
      <c r="C34" s="161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72"/>
      <c r="R34" s="72"/>
    </row>
    <row r="35" spans="1:18" x14ac:dyDescent="0.25">
      <c r="A35" s="149" t="s">
        <v>173</v>
      </c>
      <c r="B35" s="197">
        <v>1.67</v>
      </c>
      <c r="C35" s="141">
        <f>SUM(D36:P36)</f>
        <v>2.25</v>
      </c>
      <c r="D35" s="142">
        <f>B35</f>
        <v>1.67</v>
      </c>
      <c r="E35" s="142">
        <f t="shared" ref="E35:P35" si="2">D35-1</f>
        <v>0.66999999999999993</v>
      </c>
      <c r="F35" s="142">
        <f t="shared" si="2"/>
        <v>-0.33000000000000007</v>
      </c>
      <c r="G35" s="142">
        <f t="shared" si="2"/>
        <v>-1.33</v>
      </c>
      <c r="H35" s="142">
        <f t="shared" si="2"/>
        <v>-2.33</v>
      </c>
      <c r="I35" s="142">
        <f t="shared" si="2"/>
        <v>-3.33</v>
      </c>
      <c r="J35" s="142">
        <f t="shared" si="2"/>
        <v>-4.33</v>
      </c>
      <c r="K35" s="142">
        <f t="shared" si="2"/>
        <v>-5.33</v>
      </c>
      <c r="L35" s="142">
        <f t="shared" si="2"/>
        <v>-6.33</v>
      </c>
      <c r="M35" s="142">
        <f t="shared" si="2"/>
        <v>-7.33</v>
      </c>
      <c r="N35" s="142">
        <f t="shared" si="2"/>
        <v>-8.33</v>
      </c>
      <c r="O35" s="142">
        <f t="shared" si="2"/>
        <v>-9.33</v>
      </c>
      <c r="P35" s="142">
        <f t="shared" si="2"/>
        <v>-10.33</v>
      </c>
      <c r="Q35" s="157"/>
      <c r="R35" s="157"/>
    </row>
    <row r="36" spans="1:18" x14ac:dyDescent="0.25">
      <c r="A36" s="150" t="s">
        <v>201</v>
      </c>
      <c r="B36" s="198">
        <v>0</v>
      </c>
      <c r="C36" s="141">
        <f>B36/5*180/60</f>
        <v>0</v>
      </c>
      <c r="D36" s="142">
        <f>IF(D35&gt;0,1,0)</f>
        <v>1</v>
      </c>
      <c r="E36" s="142">
        <f>IF(E35&gt;0,1.25,0)</f>
        <v>1.25</v>
      </c>
      <c r="F36" s="142">
        <f>IF(F35&gt;0,1.5,0)</f>
        <v>0</v>
      </c>
      <c r="G36" s="142">
        <f t="shared" ref="G36:P36" si="3">IF(G35&gt;0,1.5,0)</f>
        <v>0</v>
      </c>
      <c r="H36" s="142">
        <f t="shared" si="3"/>
        <v>0</v>
      </c>
      <c r="I36" s="142">
        <f t="shared" si="3"/>
        <v>0</v>
      </c>
      <c r="J36" s="142">
        <f t="shared" si="3"/>
        <v>0</v>
      </c>
      <c r="K36" s="142">
        <f t="shared" si="3"/>
        <v>0</v>
      </c>
      <c r="L36" s="142">
        <f t="shared" si="3"/>
        <v>0</v>
      </c>
      <c r="M36" s="142">
        <f t="shared" si="3"/>
        <v>0</v>
      </c>
      <c r="N36" s="142">
        <f t="shared" si="3"/>
        <v>0</v>
      </c>
      <c r="O36" s="142">
        <f t="shared" si="3"/>
        <v>0</v>
      </c>
      <c r="P36" s="142">
        <f t="shared" si="3"/>
        <v>0</v>
      </c>
      <c r="Q36" s="157"/>
      <c r="R36" s="157"/>
    </row>
    <row r="37" spans="1:18" ht="15.75" thickBot="1" x14ac:dyDescent="0.3">
      <c r="A37" s="151" t="s">
        <v>203</v>
      </c>
      <c r="B37" s="148">
        <v>0</v>
      </c>
      <c r="C37" s="141">
        <f>B37</f>
        <v>0</v>
      </c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57"/>
      <c r="R37" s="157"/>
    </row>
    <row r="38" spans="1:18" hidden="1" x14ac:dyDescent="0.25">
      <c r="A38" s="127" t="s">
        <v>177</v>
      </c>
      <c r="B38" s="143">
        <f>C22</f>
        <v>0</v>
      </c>
      <c r="C38" s="159">
        <f>B38</f>
        <v>0</v>
      </c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57"/>
      <c r="R38" s="157"/>
    </row>
    <row r="39" spans="1:18" hidden="1" x14ac:dyDescent="0.25">
      <c r="A39" s="144" t="str">
        <f>CONCATENATE("C = 27 x ",C35," x ",C36," x 1,20 / ",C38," = ")</f>
        <v xml:space="preserve">C = 27 x 2,25 x 0 x 1,20 / 0 = </v>
      </c>
      <c r="B39" s="145" t="e">
        <f>ROUND(27*C35*C36*1.2/C38, 2)</f>
        <v>#DIV/0!</v>
      </c>
      <c r="C39" s="159" t="str">
        <f>CONCATENATE("$ par période de ",B36," minutes")</f>
        <v>$ par période de 0 minutes</v>
      </c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</row>
    <row r="40" spans="1:18" hidden="1" x14ac:dyDescent="0.25">
      <c r="A40" s="146"/>
      <c r="B40" s="147"/>
      <c r="C40" s="159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</row>
    <row r="41" spans="1:18" ht="15.75" hidden="1" thickBot="1" x14ac:dyDescent="0.3">
      <c r="A41" s="146"/>
      <c r="B41" s="145" t="e">
        <f>B39*C37</f>
        <v>#DIV/0!</v>
      </c>
      <c r="C41" s="159" t="s">
        <v>179</v>
      </c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</row>
    <row r="42" spans="1:18" ht="19.5" thickBot="1" x14ac:dyDescent="0.35">
      <c r="A42" s="319" t="s">
        <v>143</v>
      </c>
      <c r="B42" s="320"/>
      <c r="C42" s="321">
        <f>IF(C18&lt;=C21,C18-C26-C27-C28-C29-C30-C31+I32,C18+I32-C26-C27-C28-C29-C30-C31)</f>
        <v>0</v>
      </c>
      <c r="D42" s="321"/>
      <c r="E42" s="321"/>
      <c r="F42" s="321"/>
      <c r="G42" s="321"/>
      <c r="H42" s="321"/>
      <c r="I42" s="322"/>
      <c r="K42" s="115">
        <f>MROUND(C43,1)</f>
        <v>0</v>
      </c>
      <c r="L42" s="136" t="e">
        <f>IF(C43="","",VLOOKUP(C43,'Donnée liste déroulante'!A29:B38,2))</f>
        <v>#N/A</v>
      </c>
      <c r="M42" s="71"/>
    </row>
    <row r="43" spans="1:18" ht="19.5" thickBot="1" x14ac:dyDescent="0.35">
      <c r="A43" s="319" t="s">
        <v>144</v>
      </c>
      <c r="B43" s="320"/>
      <c r="C43" s="323">
        <f>IF(C42&lt;C21,"",C42-C21)</f>
        <v>0</v>
      </c>
      <c r="D43" s="323"/>
      <c r="E43" s="323"/>
      <c r="F43" s="323"/>
      <c r="G43" s="323"/>
      <c r="H43" s="323"/>
      <c r="I43" s="324"/>
      <c r="K43" s="116" t="e">
        <f>IF(C43="","",VLOOKUP(K42,'Donnée liste déroulante'!A29:B38,2))</f>
        <v>#N/A</v>
      </c>
      <c r="L43" s="115"/>
      <c r="M43" s="71"/>
    </row>
    <row r="44" spans="1:18" ht="19.5" thickBot="1" x14ac:dyDescent="0.35">
      <c r="A44" s="410" t="s">
        <v>204</v>
      </c>
      <c r="B44" s="411"/>
      <c r="C44" s="185" t="e">
        <f>B41</f>
        <v>#DIV/0!</v>
      </c>
      <c r="D44" s="184"/>
      <c r="E44" s="327" t="s">
        <v>237</v>
      </c>
      <c r="F44" s="328"/>
      <c r="G44" s="328"/>
      <c r="H44" s="202" t="e">
        <f>B39</f>
        <v>#DIV/0!</v>
      </c>
      <c r="I44" s="200"/>
    </row>
    <row r="45" spans="1:18" ht="19.5" thickBot="1" x14ac:dyDescent="0.35">
      <c r="A45" s="317" t="s">
        <v>205</v>
      </c>
      <c r="B45" s="317"/>
      <c r="C45" s="204" t="e">
        <f>C44*20</f>
        <v>#DIV/0!</v>
      </c>
      <c r="D45" s="201"/>
      <c r="E45" s="201"/>
      <c r="F45" s="201"/>
      <c r="G45" s="201"/>
      <c r="H45" s="201"/>
      <c r="I45" s="205"/>
    </row>
    <row r="47" spans="1:18" ht="18.75" x14ac:dyDescent="0.3">
      <c r="A47" s="162" t="s">
        <v>207</v>
      </c>
      <c r="B47" s="137">
        <f ca="1">TODAY()</f>
        <v>42421</v>
      </c>
      <c r="D47" s="69" t="s">
        <v>149</v>
      </c>
      <c r="F47" s="69" t="s">
        <v>150</v>
      </c>
    </row>
    <row r="48" spans="1:18" x14ac:dyDescent="0.25">
      <c r="B48" s="114"/>
      <c r="C48" s="114"/>
    </row>
    <row r="49" spans="1:18" ht="18.75" x14ac:dyDescent="0.3">
      <c r="A49" s="164" t="s">
        <v>209</v>
      </c>
      <c r="B49" s="163"/>
      <c r="C49" s="140"/>
      <c r="D49" s="255" t="s">
        <v>112</v>
      </c>
      <c r="E49" s="255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 spans="1:18" x14ac:dyDescent="0.25">
      <c r="D50" s="255"/>
      <c r="E50" s="255"/>
    </row>
  </sheetData>
  <protectedRanges>
    <protectedRange sqref="C10:I15 C17:I18 C21:D22 A26:F31 B37" name="Plage1"/>
  </protectedRanges>
  <mergeCells count="67">
    <mergeCell ref="A10:B10"/>
    <mergeCell ref="C10:I10"/>
    <mergeCell ref="A1:I5"/>
    <mergeCell ref="A7:B7"/>
    <mergeCell ref="C7:E7"/>
    <mergeCell ref="G7:I7"/>
    <mergeCell ref="A9:I9"/>
    <mergeCell ref="A24:I24"/>
    <mergeCell ref="A11:B11"/>
    <mergeCell ref="C11:I11"/>
    <mergeCell ref="A12:B12"/>
    <mergeCell ref="C12:I12"/>
    <mergeCell ref="A13:B13"/>
    <mergeCell ref="C13:I13"/>
    <mergeCell ref="A18:B18"/>
    <mergeCell ref="C18:I18"/>
    <mergeCell ref="A19:B19"/>
    <mergeCell ref="C19:I19"/>
    <mergeCell ref="C21:D21"/>
    <mergeCell ref="E21:F22"/>
    <mergeCell ref="A22:B22"/>
    <mergeCell ref="C22:D22"/>
    <mergeCell ref="A14:B14"/>
    <mergeCell ref="C14:I14"/>
    <mergeCell ref="A15:B15"/>
    <mergeCell ref="C15:I15"/>
    <mergeCell ref="A17:B17"/>
    <mergeCell ref="C17:I17"/>
    <mergeCell ref="G28:H28"/>
    <mergeCell ref="G25:H25"/>
    <mergeCell ref="A27:B27"/>
    <mergeCell ref="C27:D27"/>
    <mergeCell ref="E27:F27"/>
    <mergeCell ref="G27:H27"/>
    <mergeCell ref="A26:B26"/>
    <mergeCell ref="C26:D26"/>
    <mergeCell ref="E26:F26"/>
    <mergeCell ref="A25:B25"/>
    <mergeCell ref="C25:D25"/>
    <mergeCell ref="E25:F25"/>
    <mergeCell ref="A28:B28"/>
    <mergeCell ref="C28:D28"/>
    <mergeCell ref="E28:F28"/>
    <mergeCell ref="G26:H26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F32"/>
    <mergeCell ref="G32:H32"/>
    <mergeCell ref="A45:B45"/>
    <mergeCell ref="D49:E50"/>
    <mergeCell ref="A34:B34"/>
    <mergeCell ref="A42:B42"/>
    <mergeCell ref="C42:I42"/>
    <mergeCell ref="A43:B43"/>
    <mergeCell ref="C43:I43"/>
    <mergeCell ref="A44:B44"/>
    <mergeCell ref="E44:G44"/>
  </mergeCells>
  <hyperlinks>
    <hyperlink ref="A32:F32" location="'Liste des codes-EHDAA-Prim'!A1" tooltip="Cliquer ici pour voir les pondérations" display="Voir tableau pour les données de pondérations"/>
    <hyperlink ref="E21:F22" location="'Règles de formation des gro (4)'!A1" display="Voir tableau"/>
    <hyperlink ref="D49:E50" location="Menu!A1" display="Retour au menu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9" r:id="rId4" name="Drop Down 3">
              <controlPr defaultSize="0" autoLine="0" autoPict="0">
                <anchor moveWithCells="1">
                  <from>
                    <xdr:col>0</xdr:col>
                    <xdr:colOff>19050</xdr:colOff>
                    <xdr:row>25</xdr:row>
                    <xdr:rowOff>9525</xdr:rowOff>
                  </from>
                  <to>
                    <xdr:col>2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5" name="Drop Down 4">
              <controlPr defaultSize="0" autoLine="0" autoPict="0">
                <anchor moveWithCells="1">
                  <from>
                    <xdr:col>0</xdr:col>
                    <xdr:colOff>19050</xdr:colOff>
                    <xdr:row>26</xdr:row>
                    <xdr:rowOff>9525</xdr:rowOff>
                  </from>
                  <to>
                    <xdr:col>2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6" name="Drop Down 5">
              <controlPr defaultSize="0" autoLine="0" autoPict="0">
                <anchor moveWithCells="1">
                  <from>
                    <xdr:col>0</xdr:col>
                    <xdr:colOff>19050</xdr:colOff>
                    <xdr:row>27</xdr:row>
                    <xdr:rowOff>9525</xdr:rowOff>
                  </from>
                  <to>
                    <xdr:col>2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7" name="Drop Down 6">
              <controlPr defaultSize="0" autoLine="0" autoPict="0">
                <anchor moveWithCells="1">
                  <from>
                    <xdr:col>0</xdr:col>
                    <xdr:colOff>19050</xdr:colOff>
                    <xdr:row>28</xdr:row>
                    <xdr:rowOff>9525</xdr:rowOff>
                  </from>
                  <to>
                    <xdr:col>2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8" name="Drop Down 7">
              <controlPr defaultSize="0" autoLine="0" autoPict="0">
                <anchor moveWithCells="1">
                  <from>
                    <xdr:col>0</xdr:col>
                    <xdr:colOff>19050</xdr:colOff>
                    <xdr:row>29</xdr:row>
                    <xdr:rowOff>9525</xdr:rowOff>
                  </from>
                  <to>
                    <xdr:col>2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9" name="Drop Down 8">
              <controlPr defaultSize="0" autoLine="0" autoPict="0">
                <anchor moveWithCells="1">
                  <from>
                    <xdr:col>0</xdr:col>
                    <xdr:colOff>19050</xdr:colOff>
                    <xdr:row>30</xdr:row>
                    <xdr:rowOff>9525</xdr:rowOff>
                  </from>
                  <to>
                    <xdr:col>2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0" name="Drop Down 9">
              <controlPr defaultSize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1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46</xdr:row>
                    <xdr:rowOff>19050</xdr:rowOff>
                  </from>
                  <to>
                    <xdr:col>5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2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46</xdr:row>
                    <xdr:rowOff>19050</xdr:rowOff>
                  </from>
                  <to>
                    <xdr:col>7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5">
    <pageSetUpPr autoPageBreaks="0" fitToPage="1"/>
  </sheetPr>
  <dimension ref="A1:R50"/>
  <sheetViews>
    <sheetView showGridLines="0" showRowColHeaders="0" topLeftCell="A22" zoomScale="75" zoomScaleNormal="75" workbookViewId="0">
      <selection activeCell="E49" sqref="E49:F50"/>
    </sheetView>
  </sheetViews>
  <sheetFormatPr baseColWidth="10" defaultRowHeight="15" x14ac:dyDescent="0.25"/>
  <cols>
    <col min="1" max="1" width="32.7109375" bestFit="1" customWidth="1"/>
    <col min="2" max="2" width="47.7109375" customWidth="1"/>
    <col min="3" max="3" width="14" bestFit="1" customWidth="1"/>
    <col min="9" max="9" width="12.28515625" customWidth="1"/>
  </cols>
  <sheetData>
    <row r="1" spans="1:9" ht="15" customHeight="1" x14ac:dyDescent="0.25">
      <c r="A1" s="262" t="s">
        <v>197</v>
      </c>
      <c r="B1" s="262"/>
      <c r="C1" s="262"/>
      <c r="D1" s="262"/>
      <c r="E1" s="262"/>
      <c r="F1" s="262"/>
      <c r="G1" s="262"/>
      <c r="H1" s="262"/>
      <c r="I1" s="262"/>
    </row>
    <row r="2" spans="1:9" ht="15" customHeight="1" x14ac:dyDescent="0.25">
      <c r="A2" s="262"/>
      <c r="B2" s="262"/>
      <c r="C2" s="262"/>
      <c r="D2" s="262"/>
      <c r="E2" s="262"/>
      <c r="F2" s="262"/>
      <c r="G2" s="262"/>
      <c r="H2" s="262"/>
      <c r="I2" s="262"/>
    </row>
    <row r="3" spans="1:9" ht="15" customHeight="1" x14ac:dyDescent="0.25">
      <c r="A3" s="262"/>
      <c r="B3" s="262"/>
      <c r="C3" s="262"/>
      <c r="D3" s="262"/>
      <c r="E3" s="262"/>
      <c r="F3" s="262"/>
      <c r="G3" s="262"/>
      <c r="H3" s="262"/>
      <c r="I3" s="262"/>
    </row>
    <row r="4" spans="1:9" ht="15" customHeight="1" x14ac:dyDescent="0.25">
      <c r="A4" s="262"/>
      <c r="B4" s="262"/>
      <c r="C4" s="262"/>
      <c r="D4" s="262"/>
      <c r="E4" s="262"/>
      <c r="F4" s="262"/>
      <c r="G4" s="262"/>
      <c r="H4" s="262"/>
      <c r="I4" s="262"/>
    </row>
    <row r="5" spans="1:9" x14ac:dyDescent="0.25">
      <c r="A5" s="262"/>
      <c r="B5" s="262"/>
      <c r="C5" s="262"/>
      <c r="D5" s="262"/>
      <c r="E5" s="262"/>
      <c r="F5" s="262"/>
      <c r="G5" s="262"/>
      <c r="H5" s="262"/>
      <c r="I5" s="262"/>
    </row>
    <row r="6" spans="1:9" ht="15.75" thickBot="1" x14ac:dyDescent="0.3"/>
    <row r="7" spans="1:9" ht="29.25" thickBot="1" x14ac:dyDescent="0.5">
      <c r="A7" s="263" t="s">
        <v>85</v>
      </c>
      <c r="B7" s="264"/>
      <c r="C7" s="265" t="s">
        <v>243</v>
      </c>
      <c r="D7" s="265"/>
      <c r="E7" s="266"/>
      <c r="F7" s="139" t="s">
        <v>181</v>
      </c>
      <c r="G7" s="267"/>
      <c r="H7" s="267"/>
      <c r="I7" s="267"/>
    </row>
    <row r="9" spans="1:9" ht="27" thickBot="1" x14ac:dyDescent="0.45">
      <c r="A9" s="268" t="s">
        <v>94</v>
      </c>
      <c r="B9" s="268"/>
      <c r="C9" s="268"/>
      <c r="D9" s="268"/>
      <c r="E9" s="268"/>
      <c r="F9" s="268"/>
      <c r="G9" s="268"/>
      <c r="H9" s="268"/>
      <c r="I9" s="268"/>
    </row>
    <row r="10" spans="1:9" ht="15.75" x14ac:dyDescent="0.25">
      <c r="A10" s="257" t="s">
        <v>88</v>
      </c>
      <c r="B10" s="258"/>
      <c r="C10" s="329"/>
      <c r="D10" s="330"/>
      <c r="E10" s="330"/>
      <c r="F10" s="330"/>
      <c r="G10" s="330"/>
      <c r="H10" s="330"/>
      <c r="I10" s="331"/>
    </row>
    <row r="11" spans="1:9" ht="15.75" x14ac:dyDescent="0.25">
      <c r="A11" s="269" t="s">
        <v>89</v>
      </c>
      <c r="B11" s="270"/>
      <c r="C11" s="337"/>
      <c r="D11" s="338"/>
      <c r="E11" s="338"/>
      <c r="F11" s="338"/>
      <c r="G11" s="338"/>
      <c r="H11" s="338"/>
      <c r="I11" s="339"/>
    </row>
    <row r="12" spans="1:9" ht="15.75" x14ac:dyDescent="0.25">
      <c r="A12" s="269" t="s">
        <v>92</v>
      </c>
      <c r="B12" s="270"/>
      <c r="C12" s="337"/>
      <c r="D12" s="338"/>
      <c r="E12" s="338"/>
      <c r="F12" s="338"/>
      <c r="G12" s="338"/>
      <c r="H12" s="338"/>
      <c r="I12" s="339"/>
    </row>
    <row r="13" spans="1:9" ht="15.75" x14ac:dyDescent="0.25">
      <c r="A13" s="274" t="s">
        <v>30</v>
      </c>
      <c r="B13" s="275"/>
      <c r="C13" s="340"/>
      <c r="D13" s="341"/>
      <c r="E13" s="341"/>
      <c r="F13" s="341"/>
      <c r="G13" s="341"/>
      <c r="H13" s="341"/>
      <c r="I13" s="342"/>
    </row>
    <row r="14" spans="1:9" ht="15.75" x14ac:dyDescent="0.25">
      <c r="A14" s="269" t="s">
        <v>90</v>
      </c>
      <c r="B14" s="270"/>
      <c r="C14" s="354"/>
      <c r="D14" s="355"/>
      <c r="E14" s="355"/>
      <c r="F14" s="355"/>
      <c r="G14" s="355"/>
      <c r="H14" s="355"/>
      <c r="I14" s="356"/>
    </row>
    <row r="15" spans="1:9" ht="16.5" thickBot="1" x14ac:dyDescent="0.3">
      <c r="A15" s="291" t="s">
        <v>91</v>
      </c>
      <c r="B15" s="298"/>
      <c r="C15" s="357"/>
      <c r="D15" s="358"/>
      <c r="E15" s="358"/>
      <c r="F15" s="358"/>
      <c r="G15" s="358"/>
      <c r="H15" s="358"/>
      <c r="I15" s="359"/>
    </row>
    <row r="16" spans="1:9" ht="15.75" thickBot="1" x14ac:dyDescent="0.3"/>
    <row r="17" spans="1:9" ht="15.75" x14ac:dyDescent="0.25">
      <c r="A17" s="257" t="s">
        <v>93</v>
      </c>
      <c r="B17" s="302"/>
      <c r="C17" s="360"/>
      <c r="D17" s="361"/>
      <c r="E17" s="361"/>
      <c r="F17" s="361"/>
      <c r="G17" s="361"/>
      <c r="H17" s="361"/>
      <c r="I17" s="362"/>
    </row>
    <row r="18" spans="1:9" ht="15.75" x14ac:dyDescent="0.25">
      <c r="A18" s="269" t="s">
        <v>151</v>
      </c>
      <c r="B18" s="279"/>
      <c r="C18" s="343"/>
      <c r="D18" s="341"/>
      <c r="E18" s="341"/>
      <c r="F18" s="341"/>
      <c r="G18" s="341"/>
      <c r="H18" s="341"/>
      <c r="I18" s="342"/>
    </row>
    <row r="19" spans="1:9" ht="16.5" thickBot="1" x14ac:dyDescent="0.3">
      <c r="A19" s="281" t="s">
        <v>107</v>
      </c>
      <c r="B19" s="282"/>
      <c r="C19" s="344"/>
      <c r="D19" s="344"/>
      <c r="E19" s="344"/>
      <c r="F19" s="344"/>
      <c r="G19" s="344"/>
      <c r="H19" s="344"/>
      <c r="I19" s="345"/>
    </row>
    <row r="20" spans="1:9" ht="15.75" thickBot="1" x14ac:dyDescent="0.3"/>
    <row r="21" spans="1:9" ht="15" customHeight="1" thickBot="1" x14ac:dyDescent="0.3">
      <c r="A21" s="67" t="s">
        <v>116</v>
      </c>
      <c r="B21" s="66"/>
      <c r="C21" s="346"/>
      <c r="D21" s="347"/>
      <c r="E21" s="427" t="s">
        <v>124</v>
      </c>
      <c r="F21" s="428"/>
    </row>
    <row r="22" spans="1:9" ht="15" customHeight="1" thickBot="1" x14ac:dyDescent="0.3">
      <c r="A22" s="291" t="s">
        <v>117</v>
      </c>
      <c r="B22" s="292"/>
      <c r="C22" s="352"/>
      <c r="D22" s="353"/>
      <c r="E22" s="429"/>
      <c r="F22" s="430"/>
    </row>
    <row r="24" spans="1:9" ht="15.75" thickBot="1" x14ac:dyDescent="0.3">
      <c r="A24" s="267"/>
      <c r="B24" s="267"/>
      <c r="C24" s="267"/>
      <c r="D24" s="267"/>
      <c r="E24" s="267"/>
      <c r="F24" s="267"/>
      <c r="G24" s="267"/>
      <c r="H24" s="267"/>
      <c r="I24" s="267"/>
    </row>
    <row r="25" spans="1:9" ht="16.5" customHeight="1" x14ac:dyDescent="0.25">
      <c r="A25" s="423" t="s">
        <v>206</v>
      </c>
      <c r="B25" s="424"/>
      <c r="C25" s="423" t="s">
        <v>119</v>
      </c>
      <c r="D25" s="424"/>
      <c r="E25" s="423" t="s">
        <v>38</v>
      </c>
      <c r="F25" s="424"/>
      <c r="G25" s="423" t="s">
        <v>120</v>
      </c>
      <c r="H25" s="424"/>
      <c r="I25" s="65" t="s">
        <v>121</v>
      </c>
    </row>
    <row r="26" spans="1:9" x14ac:dyDescent="0.25">
      <c r="A26" s="421"/>
      <c r="B26" s="422"/>
      <c r="C26" s="412">
        <v>0</v>
      </c>
      <c r="D26" s="413"/>
      <c r="E26" s="412">
        <v>0</v>
      </c>
      <c r="F26" s="413"/>
      <c r="G26" s="414">
        <f>C26*E26</f>
        <v>0</v>
      </c>
      <c r="H26" s="415"/>
      <c r="I26" s="208">
        <f>ROUND(G26,0)</f>
        <v>0</v>
      </c>
    </row>
    <row r="27" spans="1:9" x14ac:dyDescent="0.25">
      <c r="A27" s="421"/>
      <c r="B27" s="422"/>
      <c r="C27" s="412">
        <v>0</v>
      </c>
      <c r="D27" s="413"/>
      <c r="E27" s="412">
        <v>0</v>
      </c>
      <c r="F27" s="413"/>
      <c r="G27" s="414">
        <f t="shared" ref="G27:G31" si="0">C27*E27</f>
        <v>0</v>
      </c>
      <c r="H27" s="415"/>
      <c r="I27" s="208">
        <f t="shared" ref="I27:I31" si="1">ROUND(G27,0)</f>
        <v>0</v>
      </c>
    </row>
    <row r="28" spans="1:9" x14ac:dyDescent="0.25">
      <c r="A28" s="421"/>
      <c r="B28" s="422"/>
      <c r="C28" s="412">
        <v>0</v>
      </c>
      <c r="D28" s="413"/>
      <c r="E28" s="412">
        <v>0</v>
      </c>
      <c r="F28" s="413"/>
      <c r="G28" s="414">
        <f t="shared" si="0"/>
        <v>0</v>
      </c>
      <c r="H28" s="415"/>
      <c r="I28" s="208">
        <f t="shared" si="1"/>
        <v>0</v>
      </c>
    </row>
    <row r="29" spans="1:9" x14ac:dyDescent="0.25">
      <c r="A29" s="421"/>
      <c r="B29" s="422"/>
      <c r="C29" s="412">
        <v>0</v>
      </c>
      <c r="D29" s="413"/>
      <c r="E29" s="412">
        <v>0</v>
      </c>
      <c r="F29" s="413"/>
      <c r="G29" s="414">
        <f t="shared" si="0"/>
        <v>0</v>
      </c>
      <c r="H29" s="415"/>
      <c r="I29" s="208">
        <f t="shared" si="1"/>
        <v>0</v>
      </c>
    </row>
    <row r="30" spans="1:9" x14ac:dyDescent="0.25">
      <c r="A30" s="421"/>
      <c r="B30" s="422"/>
      <c r="C30" s="412">
        <v>0</v>
      </c>
      <c r="D30" s="413"/>
      <c r="E30" s="412">
        <v>0</v>
      </c>
      <c r="F30" s="413"/>
      <c r="G30" s="414">
        <f t="shared" si="0"/>
        <v>0</v>
      </c>
      <c r="H30" s="415"/>
      <c r="I30" s="208">
        <f t="shared" si="1"/>
        <v>0</v>
      </c>
    </row>
    <row r="31" spans="1:9" ht="15.75" thickBot="1" x14ac:dyDescent="0.3">
      <c r="A31" s="293"/>
      <c r="B31" s="294"/>
      <c r="C31" s="352">
        <v>0</v>
      </c>
      <c r="D31" s="353"/>
      <c r="E31" s="412">
        <v>0</v>
      </c>
      <c r="F31" s="413"/>
      <c r="G31" s="414">
        <f t="shared" si="0"/>
        <v>0</v>
      </c>
      <c r="H31" s="415"/>
      <c r="I31" s="208">
        <f t="shared" si="1"/>
        <v>0</v>
      </c>
    </row>
    <row r="32" spans="1:9" ht="19.5" thickBot="1" x14ac:dyDescent="0.35">
      <c r="A32" s="431" t="s">
        <v>199</v>
      </c>
      <c r="B32" s="432"/>
      <c r="C32" s="432"/>
      <c r="D32" s="432"/>
      <c r="E32" s="432"/>
      <c r="F32" s="433"/>
      <c r="G32" s="419" t="s">
        <v>122</v>
      </c>
      <c r="H32" s="420"/>
      <c r="I32" s="79">
        <f>SUM(I26:I31)</f>
        <v>0</v>
      </c>
    </row>
    <row r="34" spans="1:18" ht="19.5" thickBot="1" x14ac:dyDescent="0.35">
      <c r="A34" s="318" t="s">
        <v>202</v>
      </c>
      <c r="B34" s="318"/>
      <c r="C34" s="140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</row>
    <row r="35" spans="1:18" x14ac:dyDescent="0.25">
      <c r="A35" s="149" t="s">
        <v>173</v>
      </c>
      <c r="B35" s="197">
        <f>C43</f>
        <v>0</v>
      </c>
      <c r="C35" s="141">
        <f>SUM(D36:P36)</f>
        <v>0</v>
      </c>
      <c r="D35" s="142">
        <f>B35</f>
        <v>0</v>
      </c>
      <c r="E35" s="142">
        <f t="shared" ref="E35" si="2">D35-1</f>
        <v>-1</v>
      </c>
      <c r="F35" s="142">
        <f t="shared" ref="F35" si="3">E35-1</f>
        <v>-2</v>
      </c>
      <c r="G35" s="142">
        <f t="shared" ref="G35" si="4">F35-1</f>
        <v>-3</v>
      </c>
      <c r="H35" s="142">
        <f t="shared" ref="H35" si="5">G35-1</f>
        <v>-4</v>
      </c>
      <c r="I35" s="142">
        <f t="shared" ref="I35" si="6">H35-1</f>
        <v>-5</v>
      </c>
      <c r="J35" s="142">
        <f t="shared" ref="J35" si="7">I35-1</f>
        <v>-6</v>
      </c>
      <c r="K35" s="142">
        <f t="shared" ref="K35" si="8">J35-1</f>
        <v>-7</v>
      </c>
      <c r="L35" s="142">
        <f t="shared" ref="L35" si="9">K35-1</f>
        <v>-8</v>
      </c>
      <c r="M35" s="142">
        <f t="shared" ref="M35" si="10">L35-1</f>
        <v>-9</v>
      </c>
      <c r="N35" s="142">
        <f t="shared" ref="N35" si="11">M35-1</f>
        <v>-10</v>
      </c>
      <c r="O35" s="142">
        <f t="shared" ref="O35" si="12">N35-1</f>
        <v>-11</v>
      </c>
      <c r="P35" s="142">
        <f t="shared" ref="P35" si="13">O35-1</f>
        <v>-12</v>
      </c>
    </row>
    <row r="36" spans="1:18" x14ac:dyDescent="0.25">
      <c r="A36" s="150" t="s">
        <v>201</v>
      </c>
      <c r="B36" s="198">
        <v>75</v>
      </c>
      <c r="C36" s="141">
        <f>B36/50</f>
        <v>1.5</v>
      </c>
      <c r="D36" s="142">
        <f>IF(D35&gt;0,1,0)</f>
        <v>0</v>
      </c>
      <c r="E36" s="142">
        <f>IF(E35&gt;0,1.25,0)</f>
        <v>0</v>
      </c>
      <c r="F36" s="142">
        <f>IF(F35&gt;0,1.5,0)</f>
        <v>0</v>
      </c>
      <c r="G36" s="142">
        <f t="shared" ref="G36:P36" si="14">IF(G35&gt;0,1.5,0)</f>
        <v>0</v>
      </c>
      <c r="H36" s="142">
        <f t="shared" si="14"/>
        <v>0</v>
      </c>
      <c r="I36" s="142">
        <f t="shared" si="14"/>
        <v>0</v>
      </c>
      <c r="J36" s="142">
        <f t="shared" si="14"/>
        <v>0</v>
      </c>
      <c r="K36" s="142">
        <f t="shared" si="14"/>
        <v>0</v>
      </c>
      <c r="L36" s="142">
        <f t="shared" si="14"/>
        <v>0</v>
      </c>
      <c r="M36" s="142">
        <f t="shared" si="14"/>
        <v>0</v>
      </c>
      <c r="N36" s="142">
        <f t="shared" si="14"/>
        <v>0</v>
      </c>
      <c r="O36" s="142">
        <f t="shared" si="14"/>
        <v>0</v>
      </c>
      <c r="P36" s="142">
        <f t="shared" si="14"/>
        <v>0</v>
      </c>
    </row>
    <row r="37" spans="1:18" ht="15.75" thickBot="1" x14ac:dyDescent="0.3">
      <c r="A37" s="151" t="s">
        <v>203</v>
      </c>
      <c r="B37" s="148"/>
      <c r="C37" s="141">
        <f>B37</f>
        <v>0</v>
      </c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1:18" hidden="1" x14ac:dyDescent="0.25">
      <c r="A38" s="127" t="s">
        <v>177</v>
      </c>
      <c r="B38" s="143">
        <f>C22</f>
        <v>0</v>
      </c>
      <c r="C38" s="141">
        <f>B38</f>
        <v>0</v>
      </c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1:18" hidden="1" x14ac:dyDescent="0.25">
      <c r="A39" s="144" t="str">
        <f>CONCATENATE("C = 27 x ",C35," x ",C36," x 1,20 / ",C38," = ")</f>
        <v xml:space="preserve">C = 27 x 0 x 1,5 x 1,20 / 0 = </v>
      </c>
      <c r="B39" s="168" t="e">
        <f>ROUND(27*C35*C36*1.2/C38, 2)</f>
        <v>#DIV/0!</v>
      </c>
      <c r="C39" s="141" t="str">
        <f>CONCATENATE("$ par période de ",B36," minutes")</f>
        <v>$ par période de 75 minutes</v>
      </c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</row>
    <row r="40" spans="1:18" hidden="1" x14ac:dyDescent="0.25">
      <c r="A40" s="146"/>
      <c r="B40" s="147"/>
      <c r="C40" s="141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</row>
    <row r="41" spans="1:18" ht="15.75" hidden="1" thickBot="1" x14ac:dyDescent="0.3">
      <c r="A41" s="146"/>
      <c r="B41" s="168" t="e">
        <f>B39*C37</f>
        <v>#DIV/0!</v>
      </c>
      <c r="C41" s="141" t="s">
        <v>179</v>
      </c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</row>
    <row r="42" spans="1:18" ht="19.5" thickBot="1" x14ac:dyDescent="0.35">
      <c r="A42" s="319" t="s">
        <v>143</v>
      </c>
      <c r="B42" s="320"/>
      <c r="C42" s="321">
        <f>IF(C18&lt;=C21,C18-C26-C27-C28-C29-C30-C31+I32,C18+I32-C26-C27-C28-C29-C30-C31)</f>
        <v>0</v>
      </c>
      <c r="D42" s="321"/>
      <c r="E42" s="321"/>
      <c r="F42" s="321"/>
      <c r="G42" s="321"/>
      <c r="H42" s="321"/>
      <c r="I42" s="322"/>
      <c r="K42" s="115">
        <f>MROUND(C43,1)</f>
        <v>0</v>
      </c>
      <c r="L42" s="136" t="e">
        <f>IF(C43="","",VLOOKUP(C43,'Donnée liste déroulante'!A29:B38,2))</f>
        <v>#N/A</v>
      </c>
      <c r="M42" s="71"/>
    </row>
    <row r="43" spans="1:18" ht="19.5" thickBot="1" x14ac:dyDescent="0.35">
      <c r="A43" s="319" t="s">
        <v>144</v>
      </c>
      <c r="B43" s="320"/>
      <c r="C43" s="323">
        <f>IF(C42&lt;C21,"",C42-C21)</f>
        <v>0</v>
      </c>
      <c r="D43" s="323"/>
      <c r="E43" s="323"/>
      <c r="F43" s="323"/>
      <c r="G43" s="323"/>
      <c r="H43" s="323"/>
      <c r="I43" s="324"/>
      <c r="K43" s="116" t="e">
        <f>IF(C43="","",VLOOKUP(K42,'Donnée liste déroulante'!A29:B38,2))</f>
        <v>#N/A</v>
      </c>
      <c r="L43" s="115"/>
      <c r="M43" s="71"/>
    </row>
    <row r="44" spans="1:18" ht="19.5" thickBot="1" x14ac:dyDescent="0.35">
      <c r="A44" s="325" t="s">
        <v>204</v>
      </c>
      <c r="B44" s="326"/>
      <c r="C44" s="203" t="e">
        <f>B41</f>
        <v>#DIV/0!</v>
      </c>
      <c r="D44" s="200"/>
      <c r="E44" s="327" t="s">
        <v>200</v>
      </c>
      <c r="F44" s="328"/>
      <c r="G44" s="328"/>
      <c r="H44" s="202" t="e">
        <f>B39</f>
        <v>#DIV/0!</v>
      </c>
      <c r="I44" s="200"/>
    </row>
    <row r="45" spans="1:18" ht="19.5" thickBot="1" x14ac:dyDescent="0.35">
      <c r="A45" s="317" t="s">
        <v>205</v>
      </c>
      <c r="B45" s="317"/>
      <c r="C45" s="204" t="e">
        <f>C44*20</f>
        <v>#DIV/0!</v>
      </c>
      <c r="D45" s="201"/>
      <c r="E45" s="201"/>
      <c r="F45" s="201"/>
      <c r="G45" s="201"/>
      <c r="H45" s="201"/>
      <c r="I45" s="205"/>
    </row>
    <row r="47" spans="1:18" ht="18.75" x14ac:dyDescent="0.3">
      <c r="A47" s="162" t="s">
        <v>207</v>
      </c>
      <c r="B47" s="137">
        <f ca="1">TODAY()</f>
        <v>42421</v>
      </c>
      <c r="D47" s="69" t="s">
        <v>149</v>
      </c>
      <c r="F47" s="69" t="s">
        <v>150</v>
      </c>
    </row>
    <row r="48" spans="1:18" x14ac:dyDescent="0.25">
      <c r="B48" s="114"/>
      <c r="C48" s="114"/>
    </row>
    <row r="49" spans="1:18" ht="18.75" x14ac:dyDescent="0.3">
      <c r="A49" s="164" t="s">
        <v>209</v>
      </c>
      <c r="B49" s="163"/>
      <c r="C49" s="140"/>
      <c r="D49" s="73"/>
      <c r="E49" s="255" t="s">
        <v>112</v>
      </c>
      <c r="F49" s="255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 spans="1:18" x14ac:dyDescent="0.25">
      <c r="E50" s="255"/>
      <c r="F50" s="255"/>
    </row>
  </sheetData>
  <sheetProtection password="9B11" sheet="1" objects="1" scenarios="1"/>
  <protectedRanges>
    <protectedRange sqref="C10:I15 C17:I19 C21:D22 A26:F31 B37" name="Plage1"/>
  </protectedRanges>
  <mergeCells count="67">
    <mergeCell ref="E44:G44"/>
    <mergeCell ref="A34:B34"/>
    <mergeCell ref="A45:B45"/>
    <mergeCell ref="A44:B44"/>
    <mergeCell ref="A42:B42"/>
    <mergeCell ref="C42:I42"/>
    <mergeCell ref="A43:B43"/>
    <mergeCell ref="C43:I43"/>
    <mergeCell ref="A31:B31"/>
    <mergeCell ref="C31:D31"/>
    <mergeCell ref="E31:F31"/>
    <mergeCell ref="G31:H31"/>
    <mergeCell ref="A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A27:B27"/>
    <mergeCell ref="C27:D27"/>
    <mergeCell ref="E27:F27"/>
    <mergeCell ref="G27:H27"/>
    <mergeCell ref="A28:B28"/>
    <mergeCell ref="C28:D28"/>
    <mergeCell ref="E28:F28"/>
    <mergeCell ref="G28:H28"/>
    <mergeCell ref="A24:I24"/>
    <mergeCell ref="A25:B25"/>
    <mergeCell ref="C25:D25"/>
    <mergeCell ref="E25:F25"/>
    <mergeCell ref="G25:H25"/>
    <mergeCell ref="A15:B15"/>
    <mergeCell ref="C15:I15"/>
    <mergeCell ref="A17:B17"/>
    <mergeCell ref="C17:I17"/>
    <mergeCell ref="A26:B26"/>
    <mergeCell ref="C26:D26"/>
    <mergeCell ref="E26:F26"/>
    <mergeCell ref="G26:H26"/>
    <mergeCell ref="A18:B18"/>
    <mergeCell ref="C18:I18"/>
    <mergeCell ref="A19:B19"/>
    <mergeCell ref="C19:I19"/>
    <mergeCell ref="C21:D21"/>
    <mergeCell ref="E21:F22"/>
    <mergeCell ref="A22:B22"/>
    <mergeCell ref="C22:D22"/>
    <mergeCell ref="A10:B10"/>
    <mergeCell ref="C10:I10"/>
    <mergeCell ref="E49:F50"/>
    <mergeCell ref="A1:I5"/>
    <mergeCell ref="A7:B7"/>
    <mergeCell ref="C7:E7"/>
    <mergeCell ref="G7:I7"/>
    <mergeCell ref="A9:I9"/>
    <mergeCell ref="A11:B11"/>
    <mergeCell ref="C11:I11"/>
    <mergeCell ref="A12:B12"/>
    <mergeCell ref="C12:I12"/>
    <mergeCell ref="A13:B13"/>
    <mergeCell ref="C13:I13"/>
    <mergeCell ref="A14:B14"/>
    <mergeCell ref="C14:I14"/>
  </mergeCells>
  <hyperlinks>
    <hyperlink ref="A32:F32" location="'FeuiListe des codes-EHDAA-SEC'!A1" tooltip="Cliquer ici pour voir les pondérations" display="Voir tableau pour les données de pondérations"/>
    <hyperlink ref="E21:F22" location="'Règles de formation des groupe'!A1" display="Voir tableau"/>
    <hyperlink ref="E49:F50" location="Menu!A1" display="Retour au menu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6" r:id="rId4" name="Drop Down 2">
              <controlPr defaultSize="0" autoLine="0" autoPict="0">
                <anchor moveWithCells="1">
                  <from>
                    <xdr:col>2</xdr:col>
                    <xdr:colOff>19050</xdr:colOff>
                    <xdr:row>18</xdr:row>
                    <xdr:rowOff>0</xdr:rowOff>
                  </from>
                  <to>
                    <xdr:col>9</xdr:col>
                    <xdr:colOff>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Drop Down 3">
              <controlPr defaultSize="0" autoLine="0" autoPict="0">
                <anchor moveWithCells="1">
                  <from>
                    <xdr:col>0</xdr:col>
                    <xdr:colOff>19050</xdr:colOff>
                    <xdr:row>25</xdr:row>
                    <xdr:rowOff>9525</xdr:rowOff>
                  </from>
                  <to>
                    <xdr:col>2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Drop Down 4">
              <controlPr defaultSize="0" autoLine="0" autoPict="0">
                <anchor moveWithCells="1">
                  <from>
                    <xdr:col>0</xdr:col>
                    <xdr:colOff>19050</xdr:colOff>
                    <xdr:row>26</xdr:row>
                    <xdr:rowOff>9525</xdr:rowOff>
                  </from>
                  <to>
                    <xdr:col>2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Drop Down 5">
              <controlPr defaultSize="0" autoLine="0" autoPict="0">
                <anchor moveWithCells="1">
                  <from>
                    <xdr:col>0</xdr:col>
                    <xdr:colOff>19050</xdr:colOff>
                    <xdr:row>27</xdr:row>
                    <xdr:rowOff>9525</xdr:rowOff>
                  </from>
                  <to>
                    <xdr:col>2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Drop Down 6">
              <controlPr defaultSize="0" autoLine="0" autoPict="0">
                <anchor moveWithCells="1">
                  <from>
                    <xdr:col>0</xdr:col>
                    <xdr:colOff>19050</xdr:colOff>
                    <xdr:row>28</xdr:row>
                    <xdr:rowOff>9525</xdr:rowOff>
                  </from>
                  <to>
                    <xdr:col>2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Drop Down 7">
              <controlPr defaultSize="0" autoLine="0" autoPict="0">
                <anchor moveWithCells="1">
                  <from>
                    <xdr:col>0</xdr:col>
                    <xdr:colOff>19050</xdr:colOff>
                    <xdr:row>29</xdr:row>
                    <xdr:rowOff>9525</xdr:rowOff>
                  </from>
                  <to>
                    <xdr:col>2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Drop Down 8">
              <controlPr defaultSize="0" autoLine="0" autoPict="0">
                <anchor moveWithCells="1">
                  <from>
                    <xdr:col>0</xdr:col>
                    <xdr:colOff>19050</xdr:colOff>
                    <xdr:row>30</xdr:row>
                    <xdr:rowOff>9525</xdr:rowOff>
                  </from>
                  <to>
                    <xdr:col>2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Drop Down 9">
              <controlPr defaultSize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2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46</xdr:row>
                    <xdr:rowOff>19050</xdr:rowOff>
                  </from>
                  <to>
                    <xdr:col>5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3" name="Check Box 14">
              <controlPr defaultSize="0" autoFill="0" autoLine="0" autoPict="0">
                <anchor moveWithCells="1">
                  <from>
                    <xdr:col>6</xdr:col>
                    <xdr:colOff>38100</xdr:colOff>
                    <xdr:row>46</xdr:row>
                    <xdr:rowOff>19050</xdr:rowOff>
                  </from>
                  <to>
                    <xdr:col>7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4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46</xdr:row>
                    <xdr:rowOff>19050</xdr:rowOff>
                  </from>
                  <to>
                    <xdr:col>5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5" name="Check Box 16">
              <controlPr defaultSize="0" autoFill="0" autoLine="0" autoPict="0">
                <anchor moveWithCells="1">
                  <from>
                    <xdr:col>6</xdr:col>
                    <xdr:colOff>38100</xdr:colOff>
                    <xdr:row>46</xdr:row>
                    <xdr:rowOff>19050</xdr:rowOff>
                  </from>
                  <to>
                    <xdr:col>7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6">
    <pageSetUpPr autoPageBreaks="0" fitToPage="1"/>
  </sheetPr>
  <dimension ref="A1:P45"/>
  <sheetViews>
    <sheetView showGridLines="0" showRowColHeaders="0" topLeftCell="A4" zoomScale="85" zoomScaleNormal="85" workbookViewId="0">
      <selection activeCell="E21" sqref="E21:F22"/>
    </sheetView>
  </sheetViews>
  <sheetFormatPr baseColWidth="10" defaultRowHeight="15" x14ac:dyDescent="0.25"/>
  <cols>
    <col min="1" max="1" width="32.7109375" bestFit="1" customWidth="1"/>
    <col min="2" max="2" width="47.7109375" customWidth="1"/>
    <col min="9" max="9" width="12.28515625" customWidth="1"/>
  </cols>
  <sheetData>
    <row r="1" spans="1:9" ht="15" customHeight="1" x14ac:dyDescent="0.25">
      <c r="A1" s="262" t="s">
        <v>196</v>
      </c>
      <c r="B1" s="262"/>
      <c r="C1" s="262"/>
      <c r="D1" s="262"/>
      <c r="E1" s="262"/>
      <c r="F1" s="262"/>
      <c r="G1" s="262"/>
      <c r="H1" s="262"/>
      <c r="I1" s="262"/>
    </row>
    <row r="2" spans="1:9" ht="15" customHeight="1" x14ac:dyDescent="0.25">
      <c r="A2" s="262"/>
      <c r="B2" s="262"/>
      <c r="C2" s="262"/>
      <c r="D2" s="262"/>
      <c r="E2" s="262"/>
      <c r="F2" s="262"/>
      <c r="G2" s="262"/>
      <c r="H2" s="262"/>
      <c r="I2" s="262"/>
    </row>
    <row r="3" spans="1:9" ht="15" customHeight="1" x14ac:dyDescent="0.25">
      <c r="A3" s="262"/>
      <c r="B3" s="262"/>
      <c r="C3" s="262"/>
      <c r="D3" s="262"/>
      <c r="E3" s="262"/>
      <c r="F3" s="262"/>
      <c r="G3" s="262"/>
      <c r="H3" s="262"/>
      <c r="I3" s="262"/>
    </row>
    <row r="4" spans="1:9" ht="15" customHeight="1" x14ac:dyDescent="0.25">
      <c r="A4" s="262"/>
      <c r="B4" s="262"/>
      <c r="C4" s="262"/>
      <c r="D4" s="262"/>
      <c r="E4" s="262"/>
      <c r="F4" s="262"/>
      <c r="G4" s="262"/>
      <c r="H4" s="262"/>
      <c r="I4" s="262"/>
    </row>
    <row r="5" spans="1:9" x14ac:dyDescent="0.25">
      <c r="A5" s="262"/>
      <c r="B5" s="262"/>
      <c r="C5" s="262"/>
      <c r="D5" s="262"/>
      <c r="E5" s="262"/>
      <c r="F5" s="262"/>
      <c r="G5" s="262"/>
      <c r="H5" s="262"/>
      <c r="I5" s="262"/>
    </row>
    <row r="6" spans="1:9" ht="15.75" thickBot="1" x14ac:dyDescent="0.3"/>
    <row r="7" spans="1:9" ht="29.25" thickBot="1" x14ac:dyDescent="0.5">
      <c r="A7" s="263" t="s">
        <v>85</v>
      </c>
      <c r="B7" s="264"/>
      <c r="C7" s="265" t="s">
        <v>243</v>
      </c>
      <c r="D7" s="265"/>
      <c r="E7" s="266"/>
      <c r="F7" s="139" t="s">
        <v>181</v>
      </c>
      <c r="G7" s="267"/>
      <c r="H7" s="267"/>
      <c r="I7" s="267"/>
    </row>
    <row r="8" spans="1:9" ht="15.75" thickBot="1" x14ac:dyDescent="0.3"/>
    <row r="9" spans="1:9" ht="27" thickBot="1" x14ac:dyDescent="0.45">
      <c r="A9" s="334" t="s">
        <v>94</v>
      </c>
      <c r="B9" s="335"/>
      <c r="C9" s="335"/>
      <c r="D9" s="335"/>
      <c r="E9" s="335"/>
      <c r="F9" s="335"/>
      <c r="G9" s="335"/>
      <c r="H9" s="335"/>
      <c r="I9" s="336"/>
    </row>
    <row r="10" spans="1:9" ht="15.75" x14ac:dyDescent="0.25">
      <c r="A10" s="257" t="s">
        <v>88</v>
      </c>
      <c r="B10" s="258"/>
      <c r="C10" s="434"/>
      <c r="D10" s="435"/>
      <c r="E10" s="435"/>
      <c r="F10" s="435"/>
      <c r="G10" s="435"/>
      <c r="H10" s="435"/>
      <c r="I10" s="436"/>
    </row>
    <row r="11" spans="1:9" ht="15.75" x14ac:dyDescent="0.25">
      <c r="A11" s="269" t="s">
        <v>89</v>
      </c>
      <c r="B11" s="270"/>
      <c r="C11" s="437"/>
      <c r="D11" s="438"/>
      <c r="E11" s="438"/>
      <c r="F11" s="438"/>
      <c r="G11" s="438"/>
      <c r="H11" s="438"/>
      <c r="I11" s="439"/>
    </row>
    <row r="12" spans="1:9" ht="15.75" x14ac:dyDescent="0.25">
      <c r="A12" s="269" t="s">
        <v>92</v>
      </c>
      <c r="B12" s="270"/>
      <c r="C12" s="437"/>
      <c r="D12" s="438"/>
      <c r="E12" s="438"/>
      <c r="F12" s="438"/>
      <c r="G12" s="438"/>
      <c r="H12" s="438"/>
      <c r="I12" s="439"/>
    </row>
    <row r="13" spans="1:9" ht="15.75" x14ac:dyDescent="0.25">
      <c r="A13" s="274" t="s">
        <v>30</v>
      </c>
      <c r="B13" s="275"/>
      <c r="C13" s="440"/>
      <c r="D13" s="441"/>
      <c r="E13" s="441"/>
      <c r="F13" s="441"/>
      <c r="G13" s="441"/>
      <c r="H13" s="441"/>
      <c r="I13" s="442"/>
    </row>
    <row r="14" spans="1:9" ht="15.75" x14ac:dyDescent="0.25">
      <c r="A14" s="269" t="s">
        <v>90</v>
      </c>
      <c r="B14" s="270"/>
      <c r="C14" s="444"/>
      <c r="D14" s="445"/>
      <c r="E14" s="445"/>
      <c r="F14" s="445"/>
      <c r="G14" s="445"/>
      <c r="H14" s="445"/>
      <c r="I14" s="446"/>
    </row>
    <row r="15" spans="1:9" ht="16.5" thickBot="1" x14ac:dyDescent="0.3">
      <c r="A15" s="291" t="s">
        <v>91</v>
      </c>
      <c r="B15" s="298"/>
      <c r="C15" s="447"/>
      <c r="D15" s="448"/>
      <c r="E15" s="448"/>
      <c r="F15" s="448"/>
      <c r="G15" s="448"/>
      <c r="H15" s="448"/>
      <c r="I15" s="449"/>
    </row>
    <row r="16" spans="1:9" ht="15.75" thickBot="1" x14ac:dyDescent="0.3"/>
    <row r="17" spans="1:16" ht="15.75" x14ac:dyDescent="0.25">
      <c r="A17" s="257" t="s">
        <v>93</v>
      </c>
      <c r="B17" s="302"/>
      <c r="C17" s="450"/>
      <c r="D17" s="451"/>
      <c r="E17" s="451"/>
      <c r="F17" s="451"/>
      <c r="G17" s="451"/>
      <c r="H17" s="451"/>
      <c r="I17" s="452"/>
    </row>
    <row r="18" spans="1:16" ht="15.75" x14ac:dyDescent="0.25">
      <c r="A18" s="269" t="s">
        <v>151</v>
      </c>
      <c r="B18" s="279"/>
      <c r="C18" s="443"/>
      <c r="D18" s="441"/>
      <c r="E18" s="441"/>
      <c r="F18" s="441"/>
      <c r="G18" s="441"/>
      <c r="H18" s="441"/>
      <c r="I18" s="442"/>
    </row>
    <row r="19" spans="1:16" ht="16.5" thickBot="1" x14ac:dyDescent="0.3">
      <c r="A19" s="281" t="s">
        <v>107</v>
      </c>
      <c r="B19" s="282"/>
      <c r="C19" s="283"/>
      <c r="D19" s="283"/>
      <c r="E19" s="283"/>
      <c r="F19" s="283"/>
      <c r="G19" s="283"/>
      <c r="H19" s="283"/>
      <c r="I19" s="284"/>
    </row>
    <row r="20" spans="1:16" ht="15.75" thickBot="1" x14ac:dyDescent="0.3"/>
    <row r="21" spans="1:16" ht="15" customHeight="1" thickBot="1" x14ac:dyDescent="0.3">
      <c r="A21" s="67" t="s">
        <v>116</v>
      </c>
      <c r="B21" s="66"/>
      <c r="C21" s="285"/>
      <c r="D21" s="286"/>
      <c r="E21" s="427" t="s">
        <v>124</v>
      </c>
      <c r="F21" s="428"/>
      <c r="G21" s="211"/>
    </row>
    <row r="22" spans="1:16" ht="15" customHeight="1" thickBot="1" x14ac:dyDescent="0.3">
      <c r="A22" s="291" t="s">
        <v>117</v>
      </c>
      <c r="B22" s="292"/>
      <c r="C22" s="293"/>
      <c r="D22" s="294"/>
      <c r="E22" s="429"/>
      <c r="F22" s="430"/>
      <c r="G22" s="211"/>
    </row>
    <row r="23" spans="1:16" x14ac:dyDescent="0.25">
      <c r="G23" s="211"/>
    </row>
    <row r="24" spans="1:16" ht="15.75" thickBot="1" x14ac:dyDescent="0.3">
      <c r="A24" s="267"/>
      <c r="B24" s="267"/>
      <c r="C24" s="267"/>
      <c r="D24" s="267"/>
      <c r="E24" s="267"/>
      <c r="F24" s="267"/>
      <c r="G24" s="267"/>
      <c r="H24" s="267"/>
      <c r="I24" s="267"/>
    </row>
    <row r="25" spans="1:16" ht="16.5" customHeight="1" x14ac:dyDescent="0.25">
      <c r="A25" s="423" t="s">
        <v>118</v>
      </c>
      <c r="B25" s="424"/>
      <c r="C25" s="423" t="s">
        <v>119</v>
      </c>
      <c r="D25" s="424"/>
      <c r="E25" s="423" t="s">
        <v>38</v>
      </c>
      <c r="F25" s="424"/>
      <c r="G25" s="423" t="s">
        <v>120</v>
      </c>
      <c r="H25" s="424"/>
      <c r="I25" s="65" t="s">
        <v>121</v>
      </c>
      <c r="J25" s="211"/>
      <c r="K25" s="211"/>
      <c r="L25" s="211"/>
      <c r="M25" s="211"/>
      <c r="N25" s="211"/>
      <c r="O25" s="211"/>
      <c r="P25" s="211"/>
    </row>
    <row r="26" spans="1:16" x14ac:dyDescent="0.25">
      <c r="A26" s="421"/>
      <c r="B26" s="422"/>
      <c r="C26" s="421">
        <v>0</v>
      </c>
      <c r="D26" s="422"/>
      <c r="E26" s="421">
        <v>0</v>
      </c>
      <c r="F26" s="422"/>
      <c r="G26" s="414">
        <f>C26*E26</f>
        <v>0</v>
      </c>
      <c r="H26" s="415"/>
      <c r="I26" s="208">
        <f>ROUND(G26,0)</f>
        <v>0</v>
      </c>
      <c r="J26" s="211"/>
      <c r="K26" s="211"/>
      <c r="L26" s="211"/>
      <c r="M26" s="211"/>
      <c r="N26" s="211"/>
      <c r="O26" s="211"/>
      <c r="P26" s="211"/>
    </row>
    <row r="27" spans="1:16" x14ac:dyDescent="0.25">
      <c r="A27" s="421"/>
      <c r="B27" s="422"/>
      <c r="C27" s="421">
        <v>0</v>
      </c>
      <c r="D27" s="422"/>
      <c r="E27" s="421">
        <v>0</v>
      </c>
      <c r="F27" s="422"/>
      <c r="G27" s="414">
        <f t="shared" ref="G27:G31" si="0">C27*E27</f>
        <v>0</v>
      </c>
      <c r="H27" s="415"/>
      <c r="I27" s="208">
        <f t="shared" ref="I27:I31" si="1">ROUND(G27,0)</f>
        <v>0</v>
      </c>
      <c r="J27" s="211"/>
      <c r="K27" s="211"/>
      <c r="L27" s="211"/>
      <c r="M27" s="211"/>
      <c r="N27" s="211"/>
      <c r="O27" s="211"/>
      <c r="P27" s="211"/>
    </row>
    <row r="28" spans="1:16" x14ac:dyDescent="0.25">
      <c r="A28" s="421"/>
      <c r="B28" s="422"/>
      <c r="C28" s="421">
        <v>0</v>
      </c>
      <c r="D28" s="422"/>
      <c r="E28" s="421">
        <v>0</v>
      </c>
      <c r="F28" s="422"/>
      <c r="G28" s="414">
        <f t="shared" si="0"/>
        <v>0</v>
      </c>
      <c r="H28" s="415"/>
      <c r="I28" s="208">
        <f t="shared" si="1"/>
        <v>0</v>
      </c>
      <c r="J28" s="211"/>
      <c r="K28" s="211"/>
      <c r="L28" s="211"/>
      <c r="M28" s="211"/>
      <c r="N28" s="211"/>
      <c r="O28" s="211"/>
      <c r="P28" s="211"/>
    </row>
    <row r="29" spans="1:16" x14ac:dyDescent="0.25">
      <c r="A29" s="421"/>
      <c r="B29" s="422"/>
      <c r="C29" s="421">
        <v>0</v>
      </c>
      <c r="D29" s="422"/>
      <c r="E29" s="421">
        <v>0</v>
      </c>
      <c r="F29" s="422"/>
      <c r="G29" s="414">
        <f t="shared" si="0"/>
        <v>0</v>
      </c>
      <c r="H29" s="415"/>
      <c r="I29" s="208">
        <f t="shared" si="1"/>
        <v>0</v>
      </c>
      <c r="J29" s="211"/>
      <c r="K29" s="211"/>
      <c r="L29" s="211"/>
      <c r="M29" s="211"/>
      <c r="N29" s="211"/>
      <c r="O29" s="211"/>
      <c r="P29" s="211"/>
    </row>
    <row r="30" spans="1:16" x14ac:dyDescent="0.25">
      <c r="A30" s="421"/>
      <c r="B30" s="422"/>
      <c r="C30" s="421">
        <v>0</v>
      </c>
      <c r="D30" s="422"/>
      <c r="E30" s="421">
        <v>0</v>
      </c>
      <c r="F30" s="422"/>
      <c r="G30" s="414">
        <f t="shared" si="0"/>
        <v>0</v>
      </c>
      <c r="H30" s="415"/>
      <c r="I30" s="208">
        <f t="shared" si="1"/>
        <v>0</v>
      </c>
      <c r="J30" s="211"/>
      <c r="K30" s="211"/>
      <c r="L30" s="211"/>
      <c r="M30" s="211"/>
      <c r="N30" s="211"/>
      <c r="O30" s="211"/>
      <c r="P30" s="211"/>
    </row>
    <row r="31" spans="1:16" ht="15.75" thickBot="1" x14ac:dyDescent="0.3">
      <c r="A31" s="293"/>
      <c r="B31" s="294"/>
      <c r="C31" s="293">
        <v>0</v>
      </c>
      <c r="D31" s="294"/>
      <c r="E31" s="421">
        <v>0</v>
      </c>
      <c r="F31" s="422"/>
      <c r="G31" s="414">
        <f t="shared" si="0"/>
        <v>0</v>
      </c>
      <c r="H31" s="415"/>
      <c r="I31" s="208">
        <f t="shared" si="1"/>
        <v>0</v>
      </c>
      <c r="J31" s="211"/>
      <c r="K31" s="211"/>
      <c r="L31" s="211"/>
      <c r="M31" s="211"/>
      <c r="N31" s="211"/>
      <c r="O31" s="211"/>
      <c r="P31" s="211"/>
    </row>
    <row r="32" spans="1:16" ht="19.5" thickBot="1" x14ac:dyDescent="0.35">
      <c r="A32" s="431" t="s">
        <v>125</v>
      </c>
      <c r="B32" s="432"/>
      <c r="C32" s="432"/>
      <c r="D32" s="432"/>
      <c r="E32" s="432"/>
      <c r="F32" s="433"/>
      <c r="G32" s="419" t="s">
        <v>122</v>
      </c>
      <c r="H32" s="420"/>
      <c r="I32" s="79">
        <f>SUM(I26:I31)</f>
        <v>0</v>
      </c>
      <c r="J32" s="211"/>
      <c r="K32" s="211"/>
      <c r="L32" s="211"/>
      <c r="M32" s="211"/>
      <c r="N32" s="211"/>
      <c r="O32" s="211"/>
      <c r="P32" s="211"/>
    </row>
    <row r="33" spans="1:16" x14ac:dyDescent="0.25">
      <c r="I33" s="71"/>
      <c r="J33" s="211"/>
      <c r="K33" s="211"/>
      <c r="L33" s="211"/>
      <c r="M33" s="211"/>
      <c r="N33" s="211"/>
      <c r="O33" s="211"/>
      <c r="P33" s="211"/>
    </row>
    <row r="34" spans="1:16" x14ac:dyDescent="0.25">
      <c r="J34" s="211"/>
      <c r="K34" s="211"/>
      <c r="L34" s="211"/>
      <c r="M34" s="211"/>
      <c r="N34" s="211"/>
      <c r="O34" s="211"/>
      <c r="P34" s="211"/>
    </row>
    <row r="35" spans="1:16" ht="15.75" thickBot="1" x14ac:dyDescent="0.3">
      <c r="J35" s="211"/>
      <c r="K35" s="211"/>
      <c r="L35" s="211"/>
      <c r="M35" s="211"/>
      <c r="N35" s="211"/>
      <c r="O35" s="211"/>
      <c r="P35" s="211"/>
    </row>
    <row r="36" spans="1:16" ht="19.5" thickBot="1" x14ac:dyDescent="0.35">
      <c r="A36" s="367" t="s">
        <v>143</v>
      </c>
      <c r="B36" s="368"/>
      <c r="C36" s="369">
        <f>IF(C18&lt;=C21,C18-C26-C27-C28-C29-C30-C31+I32,C18+I32-C26-C27-C28-C29-C30-C31)</f>
        <v>0</v>
      </c>
      <c r="D36" s="370"/>
      <c r="E36" s="370"/>
      <c r="F36" s="370"/>
      <c r="G36" s="370"/>
      <c r="H36" s="370"/>
      <c r="I36" s="371"/>
      <c r="K36" s="115">
        <f>MROUND(C37,1)</f>
        <v>0</v>
      </c>
      <c r="L36" s="136" t="e">
        <f>IF(C37="","",VLOOKUP(C37,'Donnée liste déroulante'!A29:B38,2))</f>
        <v>#N/A</v>
      </c>
      <c r="M36" s="71"/>
    </row>
    <row r="37" spans="1:16" ht="19.5" thickBot="1" x14ac:dyDescent="0.35">
      <c r="A37" s="367" t="s">
        <v>144</v>
      </c>
      <c r="B37" s="368"/>
      <c r="C37" s="372">
        <f>IF(C36&lt;C21,"",C36-C21)</f>
        <v>0</v>
      </c>
      <c r="D37" s="323"/>
      <c r="E37" s="323"/>
      <c r="F37" s="323"/>
      <c r="G37" s="323"/>
      <c r="H37" s="323"/>
      <c r="I37" s="324"/>
      <c r="K37" s="116" t="e">
        <f>IF(C37="","",VLOOKUP(K36,'Donnée liste déroulante'!A29:B38,2))</f>
        <v>#N/A</v>
      </c>
      <c r="L37" s="115"/>
      <c r="M37" s="71"/>
    </row>
    <row r="38" spans="1:16" ht="19.5" thickBot="1" x14ac:dyDescent="0.35">
      <c r="A38" s="367" t="s">
        <v>195</v>
      </c>
      <c r="B38" s="368"/>
      <c r="C38" s="373">
        <f>IF(C37=0,0,27*K37*738*1.2/C22)</f>
        <v>0</v>
      </c>
      <c r="D38" s="374"/>
      <c r="E38" s="374"/>
      <c r="F38" s="374"/>
      <c r="G38" s="374"/>
      <c r="H38" s="374"/>
      <c r="I38" s="375"/>
      <c r="K38" s="116" t="e">
        <f>IF(C37="","",27*K37*738*1.2/20)</f>
        <v>#N/A</v>
      </c>
      <c r="L38" s="115"/>
    </row>
    <row r="39" spans="1:16" ht="19.5" thickBot="1" x14ac:dyDescent="0.35">
      <c r="A39" s="367" t="s">
        <v>194</v>
      </c>
      <c r="B39" s="368"/>
      <c r="C39" s="376" t="s">
        <v>182</v>
      </c>
      <c r="D39" s="377"/>
      <c r="E39" s="378"/>
      <c r="F39" s="453">
        <v>0</v>
      </c>
      <c r="G39" s="284"/>
      <c r="H39" s="380">
        <f>IF(F39="","",C38/180*F39)</f>
        <v>0</v>
      </c>
      <c r="I39" s="381"/>
      <c r="K39" s="115"/>
      <c r="L39" s="115"/>
    </row>
    <row r="40" spans="1:16" x14ac:dyDescent="0.25">
      <c r="B40" s="114"/>
      <c r="C40" s="114"/>
    </row>
    <row r="41" spans="1:16" ht="18.75" x14ac:dyDescent="0.3">
      <c r="A41" s="162" t="s">
        <v>207</v>
      </c>
      <c r="B41" s="137">
        <f ca="1">TODAY()</f>
        <v>42421</v>
      </c>
      <c r="D41" s="69" t="s">
        <v>149</v>
      </c>
      <c r="F41" s="69" t="s">
        <v>150</v>
      </c>
    </row>
    <row r="42" spans="1:16" x14ac:dyDescent="0.25">
      <c r="B42" s="114"/>
      <c r="C42" s="114"/>
    </row>
    <row r="43" spans="1:16" ht="18.75" x14ac:dyDescent="0.3">
      <c r="A43" s="164" t="s">
        <v>209</v>
      </c>
      <c r="B43" s="163"/>
      <c r="C43" s="140"/>
      <c r="D43" s="73"/>
      <c r="E43" s="73"/>
      <c r="F43" s="73"/>
      <c r="G43" s="73"/>
      <c r="H43" s="73"/>
      <c r="I43" s="73"/>
      <c r="J43" s="73"/>
    </row>
    <row r="44" spans="1:16" x14ac:dyDescent="0.25">
      <c r="E44" s="255" t="s">
        <v>112</v>
      </c>
      <c r="F44" s="255"/>
    </row>
    <row r="45" spans="1:16" x14ac:dyDescent="0.25">
      <c r="E45" s="255"/>
      <c r="F45" s="255"/>
    </row>
  </sheetData>
  <sheetProtection password="9B11" sheet="1" objects="1" scenarios="1"/>
  <protectedRanges>
    <protectedRange sqref="C10:I15 C17:I19 C21:D22 C26:F31 F39:G39" name="Plage1"/>
  </protectedRanges>
  <mergeCells count="69">
    <mergeCell ref="A38:B38"/>
    <mergeCell ref="A39:B39"/>
    <mergeCell ref="H39:I39"/>
    <mergeCell ref="C38:I38"/>
    <mergeCell ref="C39:E39"/>
    <mergeCell ref="F39:G39"/>
    <mergeCell ref="A32:F32"/>
    <mergeCell ref="G32:H32"/>
    <mergeCell ref="A36:B36"/>
    <mergeCell ref="C36:I36"/>
    <mergeCell ref="A37:B37"/>
    <mergeCell ref="C37:I37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G25:H25"/>
    <mergeCell ref="A27:B27"/>
    <mergeCell ref="C27:D27"/>
    <mergeCell ref="E27:F27"/>
    <mergeCell ref="G27:H27"/>
    <mergeCell ref="A26:B26"/>
    <mergeCell ref="C26:D26"/>
    <mergeCell ref="E26:F26"/>
    <mergeCell ref="G26:H26"/>
    <mergeCell ref="C25:D25"/>
    <mergeCell ref="E25:F25"/>
    <mergeCell ref="A14:B14"/>
    <mergeCell ref="C14:I14"/>
    <mergeCell ref="A15:B15"/>
    <mergeCell ref="C15:I15"/>
    <mergeCell ref="A17:B17"/>
    <mergeCell ref="C17:I17"/>
    <mergeCell ref="A18:B18"/>
    <mergeCell ref="C18:I18"/>
    <mergeCell ref="A19:B19"/>
    <mergeCell ref="C19:I19"/>
    <mergeCell ref="C21:D21"/>
    <mergeCell ref="E21:F22"/>
    <mergeCell ref="A22:B22"/>
    <mergeCell ref="C22:D22"/>
    <mergeCell ref="E44:F45"/>
    <mergeCell ref="A1:I5"/>
    <mergeCell ref="A7:B7"/>
    <mergeCell ref="C7:E7"/>
    <mergeCell ref="A9:I9"/>
    <mergeCell ref="A10:B10"/>
    <mergeCell ref="C10:I10"/>
    <mergeCell ref="G7:I7"/>
    <mergeCell ref="A11:B11"/>
    <mergeCell ref="C11:I11"/>
    <mergeCell ref="A12:B12"/>
    <mergeCell ref="C12:I12"/>
    <mergeCell ref="A13:B13"/>
    <mergeCell ref="C13:I13"/>
    <mergeCell ref="A24:I24"/>
    <mergeCell ref="A25:B25"/>
  </mergeCells>
  <hyperlinks>
    <hyperlink ref="A32:F32" location="'Liste des codes-EHDAA-Prim'!A1" tooltip="Cliquer ici pour voir les pondérations" display="Voir tableau pour les données"/>
    <hyperlink ref="E21:F22" location="'Règles de formation des groupe'!A1" display="Voir tableau"/>
    <hyperlink ref="E44:F45" location="Menu!A1" display="Retour au menu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r:id="rId4" name="Drop Down 2">
              <controlPr defaultSize="0" autoLine="0" autoPict="0">
                <anchor moveWithCells="1">
                  <from>
                    <xdr:col>2</xdr:col>
                    <xdr:colOff>19050</xdr:colOff>
                    <xdr:row>18</xdr:row>
                    <xdr:rowOff>0</xdr:rowOff>
                  </from>
                  <to>
                    <xdr:col>8</xdr:col>
                    <xdr:colOff>847725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5" name="Drop Down 3">
              <controlPr defaultSize="0" autoLine="0" autoPict="0">
                <anchor moveWithCells="1">
                  <from>
                    <xdr:col>0</xdr:col>
                    <xdr:colOff>19050</xdr:colOff>
                    <xdr:row>25</xdr:row>
                    <xdr:rowOff>9525</xdr:rowOff>
                  </from>
                  <to>
                    <xdr:col>2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6" name="Drop Down 4">
              <controlPr defaultSize="0" autoLine="0" autoPict="0">
                <anchor moveWithCells="1">
                  <from>
                    <xdr:col>0</xdr:col>
                    <xdr:colOff>19050</xdr:colOff>
                    <xdr:row>26</xdr:row>
                    <xdr:rowOff>9525</xdr:rowOff>
                  </from>
                  <to>
                    <xdr:col>2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7" name="Drop Down 5">
              <controlPr defaultSize="0" autoLine="0" autoPict="0">
                <anchor moveWithCells="1">
                  <from>
                    <xdr:col>0</xdr:col>
                    <xdr:colOff>19050</xdr:colOff>
                    <xdr:row>27</xdr:row>
                    <xdr:rowOff>9525</xdr:rowOff>
                  </from>
                  <to>
                    <xdr:col>2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8" name="Drop Down 6">
              <controlPr defaultSize="0" autoLine="0" autoPict="0">
                <anchor moveWithCells="1">
                  <from>
                    <xdr:col>0</xdr:col>
                    <xdr:colOff>19050</xdr:colOff>
                    <xdr:row>28</xdr:row>
                    <xdr:rowOff>9525</xdr:rowOff>
                  </from>
                  <to>
                    <xdr:col>2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9" name="Drop Down 7">
              <controlPr defaultSize="0" autoLine="0" autoPict="0">
                <anchor moveWithCells="1">
                  <from>
                    <xdr:col>0</xdr:col>
                    <xdr:colOff>19050</xdr:colOff>
                    <xdr:row>29</xdr:row>
                    <xdr:rowOff>9525</xdr:rowOff>
                  </from>
                  <to>
                    <xdr:col>2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0" name="Drop Down 8">
              <controlPr defaultSize="0" autoLine="0" autoPict="0">
                <anchor moveWithCells="1">
                  <from>
                    <xdr:col>0</xdr:col>
                    <xdr:colOff>19050</xdr:colOff>
                    <xdr:row>30</xdr:row>
                    <xdr:rowOff>19050</xdr:rowOff>
                  </from>
                  <to>
                    <xdr:col>2</xdr:col>
                    <xdr:colOff>9525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1" name="Drop Down 11">
              <controlPr defaultSize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2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40</xdr:row>
                    <xdr:rowOff>19050</xdr:rowOff>
                  </from>
                  <to>
                    <xdr:col>5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3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40</xdr:row>
                    <xdr:rowOff>19050</xdr:rowOff>
                  </from>
                  <to>
                    <xdr:col>7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1</vt:i4>
      </vt:variant>
    </vt:vector>
  </HeadingPairs>
  <TitlesOfParts>
    <vt:vector size="22" baseType="lpstr">
      <vt:lpstr>Règles de formation des gro (4)</vt:lpstr>
      <vt:lpstr>Règles de formation des gro (3)</vt:lpstr>
      <vt:lpstr>Règles de formation des gro (2)</vt:lpstr>
      <vt:lpstr>Tableau Secondaire élèves rég</vt:lpstr>
      <vt:lpstr>Tableau Primaire Classe ord</vt:lpstr>
      <vt:lpstr>Tableau EHDAA caté dist sec</vt:lpstr>
      <vt:lpstr>Tableau Spécialiste Primaire</vt:lpstr>
      <vt:lpstr>Tableau Secondaire</vt:lpstr>
      <vt:lpstr>Tableau Primaire</vt:lpstr>
      <vt:lpstr>Estim des comp-Spé 120 minutes</vt:lpstr>
      <vt:lpstr>Estim des comp-Présc-prim</vt:lpstr>
      <vt:lpstr>Règles de formation des groupe</vt:lpstr>
      <vt:lpstr>Estim des compensations-Spéc</vt:lpstr>
      <vt:lpstr>Liste des codes-EHDAA -Présco</vt:lpstr>
      <vt:lpstr>Liste des codes-EHDAA-Prim</vt:lpstr>
      <vt:lpstr>FeuiListe des codes-EHDAA-SEC</vt:lpstr>
      <vt:lpstr>Règles de form-groupe EHDAA</vt:lpstr>
      <vt:lpstr>Donnée liste déroulante</vt:lpstr>
      <vt:lpstr>Menu</vt:lpstr>
      <vt:lpstr>Tableau EHDAA caté dist</vt:lpstr>
      <vt:lpstr>Feuil3</vt:lpstr>
      <vt:lpstr>pondprim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Lap1</dc:creator>
  <cp:lastModifiedBy>Utilisateur CSQ</cp:lastModifiedBy>
  <cp:lastPrinted>2015-11-03T14:17:04Z</cp:lastPrinted>
  <dcterms:created xsi:type="dcterms:W3CDTF">2012-09-20T15:24:19Z</dcterms:created>
  <dcterms:modified xsi:type="dcterms:W3CDTF">2016-02-22T03:58:31Z</dcterms:modified>
</cp:coreProperties>
</file>